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6115" windowHeight="10035" tabRatio="778"/>
  </bookViews>
  <sheets>
    <sheet name="Unternehmen - INDEX" sheetId="11" r:id="rId1"/>
    <sheet name="Beschäftige - INDEX" sheetId="9" r:id="rId2"/>
    <sheet name="Umsatz - INDEX" sheetId="10" r:id="rId3"/>
    <sheet name="SKP - INDEX" sheetId="12" r:id="rId4"/>
    <sheet name="Bewacher - INDEX" sheetId="13" r:id="rId5"/>
    <sheet name="Angestellte" sheetId="1" r:id="rId6"/>
    <sheet name="Unternehmen" sheetId="2" r:id="rId7"/>
    <sheet name="Bewacher" sheetId="6" r:id="rId8"/>
  </sheets>
  <definedNames>
    <definedName name="_xlnm.Print_Area" localSheetId="5">Tabelle2[#All]</definedName>
    <definedName name="_xlnm.Print_Area" localSheetId="7">Tabelle4[#All]</definedName>
    <definedName name="_xlnm.Print_Area" localSheetId="6">Tabelle3[#All]</definedName>
  </definedNames>
  <calcPr calcId="145621"/>
</workbook>
</file>

<file path=xl/calcChain.xml><?xml version="1.0" encoding="utf-8"?>
<calcChain xmlns="http://schemas.openxmlformats.org/spreadsheetml/2006/main">
  <c r="I4" i="6" l="1"/>
  <c r="I5" i="6"/>
  <c r="I6" i="6"/>
  <c r="I7" i="6"/>
  <c r="I8" i="6"/>
  <c r="I9" i="6"/>
  <c r="I10" i="6"/>
  <c r="I11" i="6"/>
  <c r="I12" i="6"/>
  <c r="I13" i="6"/>
  <c r="H4" i="6"/>
  <c r="H5" i="6"/>
  <c r="H6" i="6"/>
  <c r="H7" i="6"/>
  <c r="H8" i="6"/>
  <c r="H9" i="6"/>
  <c r="H10" i="6"/>
  <c r="H11" i="6"/>
  <c r="H12" i="6"/>
  <c r="H13" i="6"/>
  <c r="G4" i="6"/>
  <c r="G5" i="6"/>
  <c r="G6" i="6"/>
  <c r="G7" i="6"/>
  <c r="G8" i="6"/>
  <c r="G9" i="6"/>
  <c r="G10" i="6"/>
  <c r="G11" i="6"/>
  <c r="G12" i="6"/>
  <c r="G13" i="6"/>
  <c r="F4" i="6"/>
  <c r="F5" i="6"/>
  <c r="F6" i="6"/>
  <c r="F7" i="6"/>
  <c r="F8" i="6"/>
  <c r="F9" i="6"/>
  <c r="F10" i="6"/>
  <c r="F11" i="6"/>
  <c r="F12" i="6"/>
  <c r="F13" i="6"/>
  <c r="I3" i="6"/>
  <c r="H3" i="6"/>
  <c r="G3" i="6"/>
  <c r="F3" i="6"/>
  <c r="T7" i="2"/>
  <c r="T8" i="2"/>
  <c r="T9" i="2"/>
  <c r="T10" i="2"/>
  <c r="T11" i="2"/>
  <c r="T12" i="2"/>
  <c r="T13" i="2"/>
  <c r="T14" i="2"/>
  <c r="T15" i="2"/>
  <c r="T6" i="2"/>
  <c r="S7" i="2"/>
  <c r="S8" i="2"/>
  <c r="S9" i="2"/>
  <c r="S10" i="2"/>
  <c r="S11" i="2"/>
  <c r="S12" i="2"/>
  <c r="S13" i="2"/>
  <c r="S14" i="2"/>
  <c r="S15" i="2"/>
  <c r="R10" i="2"/>
  <c r="R11" i="2"/>
  <c r="R12" i="2"/>
  <c r="R13" i="2"/>
  <c r="R14" i="2"/>
  <c r="R15" i="2"/>
  <c r="R9" i="2"/>
  <c r="Q10" i="2"/>
  <c r="Q11" i="2"/>
  <c r="Q12" i="2"/>
  <c r="Q13" i="2"/>
  <c r="Q14" i="2"/>
  <c r="Q15" i="2"/>
  <c r="Q9" i="2"/>
  <c r="S6" i="2"/>
  <c r="K7" i="1"/>
  <c r="K8" i="1"/>
  <c r="K9" i="1"/>
  <c r="K10" i="1"/>
  <c r="K11" i="1"/>
  <c r="K12" i="1"/>
  <c r="K13" i="1"/>
  <c r="K14" i="1"/>
  <c r="K15" i="1"/>
  <c r="K6" i="1"/>
  <c r="I5" i="1" l="1"/>
  <c r="I6" i="1"/>
  <c r="I7" i="1"/>
  <c r="I8" i="1"/>
  <c r="I9" i="1"/>
  <c r="I10" i="1"/>
  <c r="I11" i="1"/>
  <c r="I12" i="1"/>
  <c r="I13" i="1"/>
  <c r="I14" i="1"/>
  <c r="I15" i="1"/>
  <c r="H5" i="1"/>
  <c r="H6" i="1"/>
  <c r="H7" i="1"/>
  <c r="H8" i="1"/>
  <c r="H9" i="1"/>
  <c r="H10" i="1"/>
  <c r="H11" i="1"/>
  <c r="H12" i="1"/>
  <c r="H13" i="1"/>
  <c r="H14" i="1"/>
  <c r="H15" i="1"/>
  <c r="G5" i="1"/>
  <c r="G6" i="1"/>
  <c r="G7" i="1"/>
  <c r="G8" i="1"/>
  <c r="G9" i="1"/>
  <c r="G10" i="1"/>
  <c r="G11" i="1"/>
  <c r="G12" i="1"/>
  <c r="G13" i="1"/>
  <c r="G14" i="1"/>
  <c r="G15" i="1"/>
  <c r="P5" i="2"/>
  <c r="P6" i="2"/>
  <c r="P7" i="2"/>
  <c r="P8" i="2"/>
  <c r="P9" i="2"/>
  <c r="P10" i="2"/>
  <c r="P11" i="2"/>
  <c r="P12" i="2"/>
  <c r="P13" i="2"/>
  <c r="P14" i="2"/>
  <c r="P15" i="2"/>
  <c r="O5" i="2"/>
  <c r="O6" i="2"/>
  <c r="O7" i="2"/>
  <c r="O8" i="2"/>
  <c r="O9" i="2"/>
  <c r="O10" i="2"/>
  <c r="O11" i="2"/>
  <c r="O12" i="2"/>
  <c r="O13" i="2"/>
  <c r="O14" i="2"/>
  <c r="O15" i="2"/>
  <c r="N5" i="2"/>
  <c r="N6" i="2"/>
  <c r="N7" i="2"/>
  <c r="N8" i="2"/>
  <c r="N9" i="2"/>
  <c r="N10" i="2"/>
  <c r="N11" i="2"/>
  <c r="N12" i="2"/>
  <c r="N13" i="2"/>
  <c r="N14" i="2"/>
  <c r="N15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J6" i="1" l="1"/>
  <c r="J8" i="1"/>
  <c r="J10" i="1"/>
  <c r="J12" i="1"/>
  <c r="J14" i="1"/>
  <c r="J7" i="1"/>
  <c r="J9" i="1"/>
  <c r="J11" i="1"/>
  <c r="J13" i="1"/>
  <c r="J15" i="1"/>
</calcChain>
</file>

<file path=xl/sharedStrings.xml><?xml version="1.0" encoding="utf-8"?>
<sst xmlns="http://schemas.openxmlformats.org/spreadsheetml/2006/main" count="83" uniqueCount="49">
  <si>
    <t>Stichtag</t>
  </si>
  <si>
    <t>Branche</t>
  </si>
  <si>
    <t>30.09.2003</t>
  </si>
  <si>
    <t>WZ-746   Wach- und Sicherheitsdienste sowie Detekteien</t>
  </si>
  <si>
    <t>30.09.2004</t>
  </si>
  <si>
    <t>30.09.2005</t>
  </si>
  <si>
    <t>30.09.2006</t>
  </si>
  <si>
    <t>30.09.2007</t>
  </si>
  <si>
    <t>30.09.2008</t>
  </si>
  <si>
    <t>WZ08-80 Wach- und Sicherheitsdienste sowie Detekteien</t>
  </si>
  <si>
    <t>30.09.2009</t>
  </si>
  <si>
    <t>30.09.2010</t>
  </si>
  <si>
    <t>30.09.2011</t>
  </si>
  <si>
    <t>30.09.2012</t>
  </si>
  <si>
    <t>30.09.2013</t>
  </si>
  <si>
    <t>30.09.2014</t>
  </si>
  <si>
    <t>30.09.2015</t>
  </si>
  <si>
    <t>30.09.2016</t>
  </si>
  <si>
    <t>BUND - Tätige Inhaber / unbezahlt mithelf. Familienangeh.</t>
  </si>
  <si>
    <t>BUND - Arbeitnehmer</t>
  </si>
  <si>
    <t>Jahr</t>
  </si>
  <si>
    <t>BUND - Einzelunternehmen</t>
  </si>
  <si>
    <t>BUND - Personengesellschaften</t>
  </si>
  <si>
    <t>BUND - Kapitalgesellschaften</t>
  </si>
  <si>
    <t>BUND - Übrige Rechtsformen</t>
  </si>
  <si>
    <t>Private Wach- und Sicherheitsdienste</t>
  </si>
  <si>
    <t>Sicherheitsdienste mithilfe von Überwachungs- und Alarmsystemen</t>
  </si>
  <si>
    <t>Detekteien</t>
  </si>
  <si>
    <t>Teilnehmer Bewacherunterrichtung</t>
  </si>
  <si>
    <t>Teilnehmer SK-Prfg</t>
  </si>
  <si>
    <t>Unterrichtung/Jahr</t>
  </si>
  <si>
    <t>SK-Prfg/Jahr</t>
  </si>
  <si>
    <t>Umsatz SL - Branche Wach- und Sicherheitsdienste3</t>
  </si>
  <si>
    <t>Umsatz SL - Sicherheitsdienste mithilfe von Überwachungs- und Alarmsystemen4</t>
  </si>
  <si>
    <t>Umsatz SL - Detekteien5</t>
  </si>
  <si>
    <t>Umsatz - BUND Mrd. €</t>
  </si>
  <si>
    <t>Umsatz - Saarland in T€</t>
  </si>
  <si>
    <t>Bund</t>
  </si>
  <si>
    <t>Saarland</t>
  </si>
  <si>
    <t>Index Bund</t>
  </si>
  <si>
    <t>Index Saarland</t>
  </si>
  <si>
    <t>Umsatz-Index - Bund</t>
  </si>
  <si>
    <t>Umsatz-Index - Saarland</t>
  </si>
  <si>
    <t>Unternehmens-Index - Bund</t>
  </si>
  <si>
    <t>Unternehmens-Index - Saarland</t>
  </si>
  <si>
    <t>Index - Prüfungsteilnehmer</t>
  </si>
  <si>
    <t>Index - Anzahl Sachkundeprüfung</t>
  </si>
  <si>
    <t>Index - Teilnehmer Bewacherunterrichtung</t>
  </si>
  <si>
    <t>Index - Anzahl Bewacherunterrichtung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</si>
</sst>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b/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8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Standard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2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0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70C0"/>
                </a:solidFill>
              </a:defRPr>
            </a:pPr>
            <a:r>
              <a:rPr lang="en-US">
                <a:solidFill>
                  <a:srgbClr val="0070C0"/>
                </a:solidFill>
              </a:rPr>
              <a:t>Anzahl der Unternehmen im Bereich</a:t>
            </a:r>
            <a:r>
              <a:rPr lang="en-US" baseline="0">
                <a:solidFill>
                  <a:srgbClr val="0070C0"/>
                </a:solidFill>
              </a:rPr>
              <a:t> der </a:t>
            </a:r>
            <a:r>
              <a:rPr lang="en-US">
                <a:solidFill>
                  <a:srgbClr val="0070C0"/>
                </a:solidFill>
              </a:rPr>
              <a:t>Wach- und Sicherheitsdienste sowie Detekteien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217202245637604E-2"/>
          <c:y val="0.21392693211337876"/>
          <c:w val="0.85336896143995544"/>
          <c:h val="0.65230584981746442"/>
        </c:manualLayout>
      </c:layout>
      <c:lineChart>
        <c:grouping val="standard"/>
        <c:varyColors val="0"/>
        <c:ser>
          <c:idx val="0"/>
          <c:order val="0"/>
          <c:tx>
            <c:strRef>
              <c:f>Unternehmen!$S$1</c:f>
              <c:strCache>
                <c:ptCount val="1"/>
                <c:pt idx="0">
                  <c:v>Unternehmens-Index - Bund</c:v>
                </c:pt>
              </c:strCache>
            </c:strRef>
          </c:tx>
          <c:dLbls>
            <c:dLbl>
              <c:idx val="1"/>
              <c:layout>
                <c:manualLayout>
                  <c:x val="-2.8500778941713673E-2"/>
                  <c:y val="-4.244422277639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Unternehmen!$A$5:$A$15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Unternehmen!$S$5:$S$15</c:f>
              <c:numCache>
                <c:formatCode>General</c:formatCode>
                <c:ptCount val="11"/>
                <c:pt idx="0">
                  <c:v>100</c:v>
                </c:pt>
                <c:pt idx="1">
                  <c:v>100.3761574074074</c:v>
                </c:pt>
                <c:pt idx="2">
                  <c:v>108.82523148148148</c:v>
                </c:pt>
                <c:pt idx="3">
                  <c:v>114.69907407407408</c:v>
                </c:pt>
                <c:pt idx="4">
                  <c:v>115.82754629629629</c:v>
                </c:pt>
                <c:pt idx="5">
                  <c:v>111.25578703703704</c:v>
                </c:pt>
                <c:pt idx="6">
                  <c:v>116.98495370370371</c:v>
                </c:pt>
                <c:pt idx="7">
                  <c:v>123.11921296296296</c:v>
                </c:pt>
                <c:pt idx="8">
                  <c:v>157.32060185185185</c:v>
                </c:pt>
                <c:pt idx="9">
                  <c:v>159.63541666666666</c:v>
                </c:pt>
                <c:pt idx="10">
                  <c:v>171.99074074074073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Unternehmen!$T$1</c:f>
              <c:strCache>
                <c:ptCount val="1"/>
                <c:pt idx="0">
                  <c:v>Unternehmens-Index - Saarland</c:v>
                </c:pt>
              </c:strCache>
            </c:strRef>
          </c:tx>
          <c:dLbls>
            <c:dLbl>
              <c:idx val="1"/>
              <c:layout>
                <c:manualLayout>
                  <c:x val="-2.8500778941713673E-2"/>
                  <c:y val="4.6666999168744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Unternehmen!$A$5:$A$15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Unternehmen!$T$5:$T$15</c:f>
              <c:numCache>
                <c:formatCode>General</c:formatCode>
                <c:ptCount val="11"/>
                <c:pt idx="0">
                  <c:v>100</c:v>
                </c:pt>
                <c:pt idx="1">
                  <c:v>104.3010752688172</c:v>
                </c:pt>
                <c:pt idx="2">
                  <c:v>97.849462365591393</c:v>
                </c:pt>
                <c:pt idx="3">
                  <c:v>102.15053763440861</c:v>
                </c:pt>
                <c:pt idx="4">
                  <c:v>103.2258064516129</c:v>
                </c:pt>
                <c:pt idx="5">
                  <c:v>102.15053763440861</c:v>
                </c:pt>
                <c:pt idx="6">
                  <c:v>94.623655913978496</c:v>
                </c:pt>
                <c:pt idx="7">
                  <c:v>96.774193548387103</c:v>
                </c:pt>
                <c:pt idx="8">
                  <c:v>95.6989247311828</c:v>
                </c:pt>
                <c:pt idx="9">
                  <c:v>90.322580645161295</c:v>
                </c:pt>
                <c:pt idx="10">
                  <c:v>97.849462365591393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23296"/>
        <c:axId val="142037376"/>
      </c:lineChart>
      <c:catAx>
        <c:axId val="1420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037376"/>
        <c:crosses val="autoZero"/>
        <c:auto val="1"/>
        <c:lblAlgn val="ctr"/>
        <c:lblOffset val="100"/>
        <c:noMultiLvlLbl val="0"/>
      </c:catAx>
      <c:valAx>
        <c:axId val="1420373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Prozent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023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070921300026862"/>
          <c:y val="0.72940498753117211"/>
          <c:w val="0.21739844211657267"/>
          <c:h val="7.6455430711610484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baseline="0">
                <a:solidFill>
                  <a:srgbClr val="0070C0"/>
                </a:solidFill>
                <a:effectLst/>
              </a:rPr>
              <a:t>Anzahl Beschäftigte von Wach- und Sicherheitsdiensten sowie Detekteien</a:t>
            </a:r>
            <a:endParaRPr lang="de-DE">
              <a:solidFill>
                <a:srgbClr val="0070C0"/>
              </a:solidFill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22180260628571"/>
          <c:y val="0.17537356798257972"/>
          <c:w val="0.80757282453285706"/>
          <c:h val="0.73537933919605691"/>
        </c:manualLayout>
      </c:layout>
      <c:lineChart>
        <c:grouping val="standard"/>
        <c:varyColors val="0"/>
        <c:ser>
          <c:idx val="0"/>
          <c:order val="0"/>
          <c:tx>
            <c:strRef>
              <c:f>Angestellte!$J$1</c:f>
              <c:strCache>
                <c:ptCount val="1"/>
                <c:pt idx="0">
                  <c:v>Index Bund</c:v>
                </c:pt>
              </c:strCache>
            </c:strRef>
          </c:tx>
          <c:dLbls>
            <c:dLbl>
              <c:idx val="1"/>
              <c:layout>
                <c:manualLayout>
                  <c:x val="-2.9130254607663927E-2"/>
                  <c:y val="3.5630742772698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Angestellte!$L$5:$L$15</c:f>
              <c:numCache>
                <c:formatCode>0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Angestellte!$J$5:$J$15</c:f>
              <c:numCache>
                <c:formatCode>0</c:formatCode>
                <c:ptCount val="11"/>
                <c:pt idx="0">
                  <c:v>100</c:v>
                </c:pt>
                <c:pt idx="1">
                  <c:v>105.18042056900512</c:v>
                </c:pt>
                <c:pt idx="2">
                  <c:v>109.99611238734759</c:v>
                </c:pt>
                <c:pt idx="3">
                  <c:v>110.22018024385935</c:v>
                </c:pt>
                <c:pt idx="4">
                  <c:v>114.31772397950168</c:v>
                </c:pt>
                <c:pt idx="5">
                  <c:v>123.73210814631561</c:v>
                </c:pt>
                <c:pt idx="6">
                  <c:v>131.76745007951936</c:v>
                </c:pt>
                <c:pt idx="7">
                  <c:v>129.37974907227425</c:v>
                </c:pt>
                <c:pt idx="8">
                  <c:v>146.39123520056546</c:v>
                </c:pt>
                <c:pt idx="9">
                  <c:v>161.62078105672381</c:v>
                </c:pt>
                <c:pt idx="10">
                  <c:v>177.25463862873301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Angestellte!$K$1</c:f>
              <c:strCache>
                <c:ptCount val="1"/>
                <c:pt idx="0">
                  <c:v>Index Saarland</c:v>
                </c:pt>
              </c:strCache>
            </c:strRef>
          </c:tx>
          <c:dLbls>
            <c:dLbl>
              <c:idx val="1"/>
              <c:layout>
                <c:manualLayout>
                  <c:x val="-3.1058766933515086E-2"/>
                  <c:y val="-5.1978899292781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Angestellte!$L$5:$L$15</c:f>
              <c:numCache>
                <c:formatCode>0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Angestellte!$K$5:$K$15</c:f>
              <c:numCache>
                <c:formatCode>0</c:formatCode>
                <c:ptCount val="11"/>
                <c:pt idx="0">
                  <c:v>100</c:v>
                </c:pt>
                <c:pt idx="1">
                  <c:v>120.88235294117646</c:v>
                </c:pt>
                <c:pt idx="2">
                  <c:v>97.352941176470594</c:v>
                </c:pt>
                <c:pt idx="3">
                  <c:v>96.078431372549019</c:v>
                </c:pt>
                <c:pt idx="4">
                  <c:v>81.372549019607845</c:v>
                </c:pt>
                <c:pt idx="5">
                  <c:v>80.294117647058826</c:v>
                </c:pt>
                <c:pt idx="6">
                  <c:v>105.98039215686275</c:v>
                </c:pt>
                <c:pt idx="7">
                  <c:v>107.35294117647059</c:v>
                </c:pt>
                <c:pt idx="8">
                  <c:v>126.96078431372548</c:v>
                </c:pt>
                <c:pt idx="9">
                  <c:v>131.76470588235293</c:v>
                </c:pt>
                <c:pt idx="10">
                  <c:v>137.15686274509804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39392"/>
        <c:axId val="142140928"/>
      </c:lineChart>
      <c:catAx>
        <c:axId val="1421393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42140928"/>
        <c:crosses val="autoZero"/>
        <c:auto val="1"/>
        <c:lblAlgn val="ctr"/>
        <c:lblOffset val="100"/>
        <c:noMultiLvlLbl val="0"/>
      </c:catAx>
      <c:valAx>
        <c:axId val="142140928"/>
        <c:scaling>
          <c:orientation val="minMax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Prozent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4213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687215496978386"/>
          <c:y val="0.746504197743182"/>
          <c:w val="0.17114348273618038"/>
          <c:h val="0.10740490183675651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70C0"/>
                </a:solidFill>
              </a:defRPr>
            </a:pPr>
            <a:r>
              <a:rPr lang="en-US">
                <a:solidFill>
                  <a:srgbClr val="0070C0"/>
                </a:solidFill>
              </a:rPr>
              <a:t>Umsatz im Bereich</a:t>
            </a:r>
            <a:r>
              <a:rPr lang="en-US" baseline="0">
                <a:solidFill>
                  <a:srgbClr val="0070C0"/>
                </a:solidFill>
              </a:rPr>
              <a:t> der </a:t>
            </a:r>
            <a:r>
              <a:rPr lang="en-US">
                <a:solidFill>
                  <a:srgbClr val="0070C0"/>
                </a:solidFill>
              </a:rPr>
              <a:t>Wach- und Sicherheitsdienste sowie Detekteien</a:t>
            </a:r>
          </a:p>
        </c:rich>
      </c:tx>
      <c:layout>
        <c:manualLayout>
          <c:xMode val="edge"/>
          <c:yMode val="edge"/>
          <c:x val="0.13600494225087295"/>
          <c:y val="6.34207240948813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17202245637604E-2"/>
          <c:y val="0.21392693211337876"/>
          <c:w val="0.85336896143995544"/>
          <c:h val="0.65230584981746442"/>
        </c:manualLayout>
      </c:layout>
      <c:lineChart>
        <c:grouping val="standard"/>
        <c:varyColors val="0"/>
        <c:ser>
          <c:idx val="0"/>
          <c:order val="0"/>
          <c:tx>
            <c:strRef>
              <c:f>Unternehmen!$Q$1</c:f>
              <c:strCache>
                <c:ptCount val="1"/>
                <c:pt idx="0">
                  <c:v>Umsatz-Index - Bund</c:v>
                </c:pt>
              </c:strCache>
            </c:strRef>
          </c:tx>
          <c:dLbls>
            <c:numFmt formatCode="#,##0.0" sourceLinked="0"/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Unternehmen!$A$8:$A$15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Unternehmen!$Q$8:$Q$15</c:f>
              <c:numCache>
                <c:formatCode>General</c:formatCode>
                <c:ptCount val="8"/>
                <c:pt idx="0">
                  <c:v>100</c:v>
                </c:pt>
                <c:pt idx="1">
                  <c:v>105.45073375262055</c:v>
                </c:pt>
                <c:pt idx="2">
                  <c:v>110.06289308176102</c:v>
                </c:pt>
                <c:pt idx="3">
                  <c:v>114.67505241090147</c:v>
                </c:pt>
                <c:pt idx="4">
                  <c:v>119.70649895178198</c:v>
                </c:pt>
                <c:pt idx="5">
                  <c:v>125.99580712788261</c:v>
                </c:pt>
                <c:pt idx="6">
                  <c:v>145.91194968553461</c:v>
                </c:pt>
                <c:pt idx="7">
                  <c:v>185.53459119496858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Unternehmen!$R$1</c:f>
              <c:strCache>
                <c:ptCount val="1"/>
                <c:pt idx="0">
                  <c:v>Umsatz-Index - Saarland</c:v>
                </c:pt>
              </c:strCache>
            </c:strRef>
          </c:tx>
          <c:dLbls>
            <c:dLbl>
              <c:idx val="7"/>
              <c:layout>
                <c:manualLayout>
                  <c:x val="-5.1697125973677142E-2"/>
                  <c:y val="-1.499617622610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Unternehmen!$A$8:$A$15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Unternehmen!$R$8:$R$15</c:f>
              <c:numCache>
                <c:formatCode>General</c:formatCode>
                <c:ptCount val="8"/>
                <c:pt idx="0">
                  <c:v>100</c:v>
                </c:pt>
                <c:pt idx="1">
                  <c:v>105.57486539903223</c:v>
                </c:pt>
                <c:pt idx="2">
                  <c:v>142.52027533565052</c:v>
                </c:pt>
                <c:pt idx="3">
                  <c:v>155.48967491310572</c:v>
                </c:pt>
                <c:pt idx="4">
                  <c:v>161.48708512233353</c:v>
                </c:pt>
                <c:pt idx="5">
                  <c:v>172.70496830913925</c:v>
                </c:pt>
                <c:pt idx="6">
                  <c:v>187.09193757241192</c:v>
                </c:pt>
                <c:pt idx="7">
                  <c:v>220.99775097117154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01600"/>
        <c:axId val="142203136"/>
      </c:lineChart>
      <c:catAx>
        <c:axId val="1422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203136"/>
        <c:crosses val="autoZero"/>
        <c:auto val="1"/>
        <c:lblAlgn val="ctr"/>
        <c:lblOffset val="100"/>
        <c:noMultiLvlLbl val="0"/>
      </c:catAx>
      <c:valAx>
        <c:axId val="1422031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Prozent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220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889615901154984"/>
          <c:y val="0.65128362427265174"/>
          <c:w val="0.19075530491796655"/>
          <c:h val="0.12078907132221411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70C0"/>
                </a:solidFill>
              </a:defRPr>
            </a:pPr>
            <a:r>
              <a:rPr lang="en-US">
                <a:solidFill>
                  <a:srgbClr val="0070C0"/>
                </a:solidFill>
              </a:rPr>
              <a:t>Sachkundeprüfung im Bewachungsgewerbe sowie Prüfungsteilnehmer</a:t>
            </a:r>
          </a:p>
        </c:rich>
      </c:tx>
      <c:layout>
        <c:manualLayout>
          <c:xMode val="edge"/>
          <c:yMode val="edge"/>
          <c:x val="0.1356194466827827"/>
          <c:y val="5.91926758218893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17202245637604E-2"/>
          <c:y val="0.21392693211337876"/>
          <c:w val="0.85336896143995544"/>
          <c:h val="0.65230584981746442"/>
        </c:manualLayout>
      </c:layout>
      <c:lineChart>
        <c:grouping val="standard"/>
        <c:varyColors val="0"/>
        <c:ser>
          <c:idx val="0"/>
          <c:order val="0"/>
          <c:tx>
            <c:strRef>
              <c:f>Bewacher!$F$1</c:f>
              <c:strCache>
                <c:ptCount val="1"/>
                <c:pt idx="0">
                  <c:v>Index - Prüfungsteilnehmer</c:v>
                </c:pt>
              </c:strCache>
            </c:strRef>
          </c:tx>
          <c:dLbls>
            <c:dLbl>
              <c:idx val="4"/>
              <c:layout>
                <c:manualLayout>
                  <c:x val="-3.8686757990867633E-2"/>
                  <c:y val="2.133034081463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9583883964544621E-2"/>
                  <c:y val="-3.1454364089775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Bewacher!$A$2:$A$12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Bewacher!$F$2:$F$12</c:f>
              <c:numCache>
                <c:formatCode>General</c:formatCode>
                <c:ptCount val="11"/>
                <c:pt idx="0">
                  <c:v>100</c:v>
                </c:pt>
                <c:pt idx="1">
                  <c:v>88.985507246376812</c:v>
                </c:pt>
                <c:pt idx="2">
                  <c:v>95.652173913043484</c:v>
                </c:pt>
                <c:pt idx="3">
                  <c:v>96.811594202898547</c:v>
                </c:pt>
                <c:pt idx="4">
                  <c:v>75.362318840579704</c:v>
                </c:pt>
                <c:pt idx="5">
                  <c:v>42.318840579710148</c:v>
                </c:pt>
                <c:pt idx="6">
                  <c:v>41.159420289855071</c:v>
                </c:pt>
                <c:pt idx="7">
                  <c:v>44.347826086956523</c:v>
                </c:pt>
                <c:pt idx="8">
                  <c:v>28.985507246376812</c:v>
                </c:pt>
                <c:pt idx="9">
                  <c:v>44.637681159420289</c:v>
                </c:pt>
                <c:pt idx="10">
                  <c:v>59.130434782608695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Bewacher!$G$1</c:f>
              <c:strCache>
                <c:ptCount val="1"/>
                <c:pt idx="0">
                  <c:v>Index - Anzahl Sachkundeprüfung</c:v>
                </c:pt>
              </c:strCache>
            </c:strRef>
          </c:tx>
          <c:dLbls>
            <c:dLbl>
              <c:idx val="5"/>
              <c:layout>
                <c:manualLayout>
                  <c:x val="-1.1396937953263497E-2"/>
                  <c:y val="-2.7664505403158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Bewacher!$A$2:$A$12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Bewacher!$G$2:$G$12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58.333333333333336</c:v>
                </c:pt>
                <c:pt idx="6">
                  <c:v>58.333333333333336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55328"/>
        <c:axId val="142756864"/>
      </c:lineChart>
      <c:catAx>
        <c:axId val="1427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756864"/>
        <c:crosses val="autoZero"/>
        <c:auto val="1"/>
        <c:lblAlgn val="ctr"/>
        <c:lblOffset val="100"/>
        <c:noMultiLvlLbl val="0"/>
      </c:catAx>
      <c:valAx>
        <c:axId val="142756864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Prozent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755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162514101531022"/>
          <c:y val="0.3958056525353284"/>
          <c:w val="0.22639742143432715"/>
          <c:h val="7.6455430711610484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70C0"/>
                </a:solidFill>
              </a:defRPr>
            </a:pPr>
            <a:r>
              <a:rPr lang="en-US">
                <a:solidFill>
                  <a:srgbClr val="0070C0"/>
                </a:solidFill>
              </a:rPr>
              <a:t>Unterrichtung im Bewachungsgewerbe sowie Prüfungsteilnehmer</a:t>
            </a:r>
          </a:p>
        </c:rich>
      </c:tx>
      <c:layout>
        <c:manualLayout>
          <c:xMode val="edge"/>
          <c:yMode val="edge"/>
          <c:x val="0.16267053451517594"/>
          <c:y val="7.19666666666666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807520816545806E-2"/>
          <c:y val="0.21181546134663343"/>
          <c:w val="0.85336896143995544"/>
          <c:h val="0.65230584981746442"/>
        </c:manualLayout>
      </c:layout>
      <c:lineChart>
        <c:grouping val="standard"/>
        <c:varyColors val="0"/>
        <c:ser>
          <c:idx val="0"/>
          <c:order val="0"/>
          <c:tx>
            <c:strRef>
              <c:f>Bewacher!$H$1</c:f>
              <c:strCache>
                <c:ptCount val="1"/>
                <c:pt idx="0">
                  <c:v>Index - Teilnehmer Bewacherunterrichtung</c:v>
                </c:pt>
              </c:strCache>
            </c:strRef>
          </c:tx>
          <c:dLbls>
            <c:dLbl>
              <c:idx val="4"/>
              <c:layout>
                <c:manualLayout>
                  <c:x val="-3.8686757990867633E-2"/>
                  <c:y val="2.133034081463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9583883964544621E-2"/>
                  <c:y val="-3.1454364089775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Bewacher!$A$2:$A$12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Bewacher!$H$2:$H$12</c:f>
              <c:numCache>
                <c:formatCode>General</c:formatCode>
                <c:ptCount val="11"/>
                <c:pt idx="0">
                  <c:v>100</c:v>
                </c:pt>
                <c:pt idx="1">
                  <c:v>91.111111111111114</c:v>
                </c:pt>
                <c:pt idx="2">
                  <c:v>88.888888888888886</c:v>
                </c:pt>
                <c:pt idx="3">
                  <c:v>105.55555555555556</c:v>
                </c:pt>
                <c:pt idx="4">
                  <c:v>97.777777777777771</c:v>
                </c:pt>
                <c:pt idx="5">
                  <c:v>138.88888888888889</c:v>
                </c:pt>
                <c:pt idx="6">
                  <c:v>151.11111111111111</c:v>
                </c:pt>
                <c:pt idx="7">
                  <c:v>135.55555555555554</c:v>
                </c:pt>
                <c:pt idx="8">
                  <c:v>128.88888888888889</c:v>
                </c:pt>
                <c:pt idx="9">
                  <c:v>163.33333333333334</c:v>
                </c:pt>
                <c:pt idx="10">
                  <c:v>400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Bewacher!$I$1</c:f>
              <c:strCache>
                <c:ptCount val="1"/>
                <c:pt idx="0">
                  <c:v>Index - Anzahl Bewacherunterrichtung</c:v>
                </c:pt>
              </c:strCache>
            </c:strRef>
          </c:tx>
          <c:dLbls>
            <c:numFmt formatCode="#,##0.0" sourceLinked="0"/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Bewacher!$A$2:$A$12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Bewacher!$I$2:$I$12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150</c:v>
                </c:pt>
                <c:pt idx="6">
                  <c:v>175</c:v>
                </c:pt>
                <c:pt idx="7">
                  <c:v>150</c:v>
                </c:pt>
                <c:pt idx="8">
                  <c:v>150</c:v>
                </c:pt>
                <c:pt idx="9">
                  <c:v>175</c:v>
                </c:pt>
                <c:pt idx="10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46368"/>
        <c:axId val="143152256"/>
      </c:lineChart>
      <c:catAx>
        <c:axId val="1431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152256"/>
        <c:crosses val="autoZero"/>
        <c:auto val="1"/>
        <c:lblAlgn val="ctr"/>
        <c:lblOffset val="100"/>
        <c:noMultiLvlLbl val="0"/>
      </c:catAx>
      <c:valAx>
        <c:axId val="143152256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Prozent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14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10637657802847"/>
          <c:y val="0.30712734829592686"/>
          <c:w val="0.22639742143432715"/>
          <c:h val="0.15025868661679134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1115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0.07338</cdr:x>
      <cdr:y>0.16365</cdr:y>
    </cdr:from>
    <cdr:to>
      <cdr:x>0.27734</cdr:x>
      <cdr:y>0.25461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64931" y="622300"/>
          <a:ext cx="1292346" cy="345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/>
            <a:t>100 % = 2006</a:t>
          </a:r>
        </a:p>
      </cdr:txBody>
    </cdr:sp>
  </cdr:relSizeAnchor>
  <cdr:relSizeAnchor xmlns:cdr="http://schemas.openxmlformats.org/drawingml/2006/chartDrawing">
    <cdr:from>
      <cdr:x>0.00279</cdr:x>
      <cdr:y>0.93902</cdr:y>
    </cdr:from>
    <cdr:to>
      <cdr:x>0.23243</cdr:x>
      <cdr:y>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17669" y="3570668"/>
          <a:ext cx="1455041" cy="231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effectLst/>
              <a:latin typeface="+mn-lt"/>
              <a:ea typeface="+mn-ea"/>
              <a:cs typeface="+mn-cs"/>
            </a:rPr>
            <a:t>Abbildung 5:</a:t>
          </a:r>
          <a:r>
            <a:rPr lang="de-DE" sz="900" baseline="0">
              <a:effectLst/>
              <a:latin typeface="+mn-lt"/>
              <a:ea typeface="+mn-ea"/>
              <a:cs typeface="+mn-cs"/>
            </a:rPr>
            <a:t> </a:t>
          </a:r>
          <a:r>
            <a:rPr lang="de-DE" sz="900">
              <a:effectLst/>
              <a:latin typeface="+mn-lt"/>
              <a:ea typeface="+mn-ea"/>
              <a:cs typeface="+mn-cs"/>
            </a:rPr>
            <a:t>Quelle und Graphik: IHK Saarland</a:t>
          </a:r>
          <a:endParaRPr lang="de-DE" sz="600">
            <a:effectLst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0.07338</cdr:x>
      <cdr:y>0.16365</cdr:y>
    </cdr:from>
    <cdr:to>
      <cdr:x>0.27734</cdr:x>
      <cdr:y>0.25461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64931" y="622300"/>
          <a:ext cx="1292346" cy="345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/>
            <a:t>100 % = 2006</a:t>
          </a:r>
        </a:p>
      </cdr:txBody>
    </cdr:sp>
  </cdr:relSizeAnchor>
  <cdr:relSizeAnchor xmlns:cdr="http://schemas.openxmlformats.org/drawingml/2006/chartDrawing">
    <cdr:from>
      <cdr:x>0.0036</cdr:x>
      <cdr:y>0.95897</cdr:y>
    </cdr:from>
    <cdr:to>
      <cdr:x>0.23324</cdr:x>
      <cdr:y>0.99875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33468" y="5768205"/>
          <a:ext cx="2137374" cy="239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effectLst/>
              <a:latin typeface="+mn-lt"/>
              <a:ea typeface="+mn-ea"/>
              <a:cs typeface="+mn-cs"/>
            </a:rPr>
            <a:t>Abbildung 1: Quelle: Statistisches Bundesamt, Gewerberegister Saarbrücken</a:t>
          </a:r>
          <a:r>
            <a:rPr lang="de-DE" sz="900" baseline="0">
              <a:effectLst/>
              <a:latin typeface="+mn-lt"/>
              <a:ea typeface="+mn-ea"/>
              <a:cs typeface="+mn-cs"/>
            </a:rPr>
            <a:t> -</a:t>
          </a:r>
          <a:r>
            <a:rPr lang="de-DE" sz="900">
              <a:effectLst/>
              <a:latin typeface="+mn-lt"/>
              <a:ea typeface="+mn-ea"/>
              <a:cs typeface="+mn-cs"/>
            </a:rPr>
            <a:t> Graphik: IHK Saarland</a:t>
          </a:r>
          <a:endParaRPr lang="de-DE" sz="600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1115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0.10075</cdr:x>
      <cdr:y>0.135</cdr:y>
    </cdr:from>
    <cdr:to>
      <cdr:x>0.2396</cdr:x>
      <cdr:y>0.1925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63466" y="577312"/>
          <a:ext cx="914400" cy="245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/>
            <a:t>100 % = 2006</a:t>
          </a:r>
        </a:p>
      </cdr:txBody>
    </cdr:sp>
  </cdr:relSizeAnchor>
  <cdr:relSizeAnchor xmlns:cdr="http://schemas.openxmlformats.org/drawingml/2006/chartDrawing">
    <cdr:from>
      <cdr:x>0.00199</cdr:x>
      <cdr:y>0.956</cdr:y>
    </cdr:from>
    <cdr:to>
      <cdr:x>0.45917</cdr:x>
      <cdr:y>0.99071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13137" y="4088234"/>
          <a:ext cx="3010707" cy="148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/>
            <a:t>Abbildung 2: Quelle: Statistisches Bundesamt, Gewerberegister Saarbrücken</a:t>
          </a:r>
          <a:r>
            <a:rPr lang="de-DE" sz="900" baseline="0"/>
            <a:t> -</a:t>
          </a:r>
          <a:r>
            <a:rPr lang="de-DE" sz="900"/>
            <a:t> Graphik: IHK Saarland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1115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0.07338</cdr:x>
      <cdr:y>0.16365</cdr:y>
    </cdr:from>
    <cdr:to>
      <cdr:x>0.27734</cdr:x>
      <cdr:y>0.25461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64931" y="622300"/>
          <a:ext cx="1292346" cy="345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/>
            <a:t>100 % = 2009</a:t>
          </a:r>
        </a:p>
      </cdr:txBody>
    </cdr:sp>
  </cdr:relSizeAnchor>
  <cdr:relSizeAnchor xmlns:cdr="http://schemas.openxmlformats.org/drawingml/2006/chartDrawing">
    <cdr:from>
      <cdr:x>0.00279</cdr:x>
      <cdr:y>0.93902</cdr:y>
    </cdr:from>
    <cdr:to>
      <cdr:x>0.23243</cdr:x>
      <cdr:y>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17669" y="3570668"/>
          <a:ext cx="1455041" cy="231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/>
            <a:t>Abbildung</a:t>
          </a:r>
          <a:r>
            <a:rPr lang="de-DE" sz="900" baseline="0"/>
            <a:t> 3: </a:t>
          </a:r>
          <a:r>
            <a:rPr lang="de-DE" sz="900"/>
            <a:t>Quelle: BDSW, Stand 5. Juli 2018 - Graphik: IHK Saarland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1115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0.07338</cdr:x>
      <cdr:y>0.16365</cdr:y>
    </cdr:from>
    <cdr:to>
      <cdr:x>0.27734</cdr:x>
      <cdr:y>0.25461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64931" y="622300"/>
          <a:ext cx="1292346" cy="345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/>
            <a:t>100 % = 2006</a:t>
          </a:r>
        </a:p>
      </cdr:txBody>
    </cdr:sp>
  </cdr:relSizeAnchor>
  <cdr:relSizeAnchor xmlns:cdr="http://schemas.openxmlformats.org/drawingml/2006/chartDrawing">
    <cdr:from>
      <cdr:x>0.00279</cdr:x>
      <cdr:y>0.93902</cdr:y>
    </cdr:from>
    <cdr:to>
      <cdr:x>0.23243</cdr:x>
      <cdr:y>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17669" y="3570668"/>
          <a:ext cx="1455041" cy="231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effectLst/>
              <a:latin typeface="+mn-lt"/>
              <a:ea typeface="+mn-ea"/>
              <a:cs typeface="+mn-cs"/>
            </a:rPr>
            <a:t>Abbildung 4: Quelle</a:t>
          </a:r>
          <a:r>
            <a:rPr lang="de-DE" sz="900" baseline="0">
              <a:effectLst/>
              <a:latin typeface="+mn-lt"/>
              <a:ea typeface="+mn-ea"/>
              <a:cs typeface="+mn-cs"/>
            </a:rPr>
            <a:t> und Graphik</a:t>
          </a:r>
          <a:r>
            <a:rPr lang="de-DE" sz="900">
              <a:effectLst/>
              <a:latin typeface="+mn-lt"/>
              <a:ea typeface="+mn-ea"/>
              <a:cs typeface="+mn-cs"/>
            </a:rPr>
            <a:t>: IHK Saarland</a:t>
          </a:r>
          <a:endParaRPr lang="de-DE" sz="600">
            <a:effectLst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1115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elle2" displayName="Tabelle2" ref="A1:L15" totalsRowShown="0" headerRowDxfId="30">
  <autoFilter ref="A1:L15"/>
  <tableColumns count="12">
    <tableColumn id="1" name="Stichtag"/>
    <tableColumn id="2" name="Branche"/>
    <tableColumn id="3" name="BUND - Tätige Inhaber / unbezahlt mithelf. Familienangeh."/>
    <tableColumn id="4" name="BUND - Arbeitnehmer"/>
    <tableColumn id="5" name="Bund">
      <calculatedColumnFormula>SUM(C2:D2)</calculatedColumnFormula>
    </tableColumn>
    <tableColumn id="7" name="Saarland" dataDxfId="29"/>
    <tableColumn id="8" name="Private Wach- und Sicherheitsdienste" dataDxfId="28">
      <calculatedColumnFormula>Tabelle2[[#This Row],[Saarland]]*Tabelle3[[#This Row],[Private Wach- und Sicherheitsdienste]]/Tabelle3[[#This Row],[Saarland]]</calculatedColumnFormula>
    </tableColumn>
    <tableColumn id="9" name="Sicherheitsdienste mithilfe von Überwachungs- und Alarmsystemen" dataDxfId="27">
      <calculatedColumnFormula>Tabelle2[[#This Row],[Saarland]]*Tabelle3[[#This Row],[Sicherheitsdienste mithilfe von Überwachungs- und Alarmsystemen]]/Tabelle3[[#This Row],[Saarland]]</calculatedColumnFormula>
    </tableColumn>
    <tableColumn id="10" name="Detekteien" dataDxfId="26">
      <calculatedColumnFormula>Tabelle2[[#This Row],[Saarland]]*Tabelle3[[#This Row],[Detekteien]]/Tabelle3[[#This Row],[Saarland]]</calculatedColumnFormula>
    </tableColumn>
    <tableColumn id="6" name="Index Bund" dataDxfId="25"/>
    <tableColumn id="11" name="Index Saarland" dataDxfId="24"/>
    <tableColumn id="12" name="Jahr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e3" displayName="Tabelle3" ref="A1:T15" totalsRowShown="0" headerRowDxfId="22" dataDxfId="21" tableBorderDxfId="20">
  <autoFilter ref="A1:T15"/>
  <tableColumns count="20">
    <tableColumn id="1" name="Jahr" dataDxfId="19"/>
    <tableColumn id="2" name="Branche" dataDxfId="18"/>
    <tableColumn id="8" name="Umsatz - BUND Mrd. €" dataDxfId="17"/>
    <tableColumn id="3" name="BUND - Einzelunternehmen" dataDxfId="16"/>
    <tableColumn id="4" name="BUND - Personengesellschaften" dataDxfId="15"/>
    <tableColumn id="5" name="BUND - Kapitalgesellschaften" dataDxfId="14"/>
    <tableColumn id="6" name="BUND - Übrige Rechtsformen" dataDxfId="13"/>
    <tableColumn id="7" name="Bund" dataDxfId="12">
      <calculatedColumnFormula>SUM(D2:G2)</calculatedColumnFormula>
    </tableColumn>
    <tableColumn id="14" name="Private Wach- und Sicherheitsdienste" dataDxfId="11"/>
    <tableColumn id="13" name="Sicherheitsdienste mithilfe von Überwachungs- und Alarmsystemen" dataDxfId="10"/>
    <tableColumn id="12" name="Detekteien" dataDxfId="9"/>
    <tableColumn id="15" name="Saarland" dataDxfId="8"/>
    <tableColumn id="18" name="Umsatz - Saarland in T€" dataDxfId="7"/>
    <tableColumn id="17" name="Umsatz SL - Branche Wach- und Sicherheitsdienste3" dataDxfId="6">
      <calculatedColumnFormula>Tabelle3[[#This Row],[Umsatz - Saarland in T€]]*Tabelle3[[#This Row],[Private Wach- und Sicherheitsdienste]]/Tabelle3[[#This Row],[Saarland]]</calculatedColumnFormula>
    </tableColumn>
    <tableColumn id="16" name="Umsatz SL - Sicherheitsdienste mithilfe von Überwachungs- und Alarmsystemen4" dataDxfId="5">
      <calculatedColumnFormula>Tabelle3[[#This Row],[Umsatz - Saarland in T€]]*Tabelle3[[#This Row],[Sicherheitsdienste mithilfe von Überwachungs- und Alarmsystemen]]/Tabelle3[[#This Row],[Saarland]]</calculatedColumnFormula>
    </tableColumn>
    <tableColumn id="19" name="Umsatz SL - Detekteien5" dataDxfId="4">
      <calculatedColumnFormula>Tabelle3[[#This Row],[Umsatz - Saarland in T€]]*Tabelle3[[#This Row],[Detekteien]]/Tabelle3[[#This Row],[Saarland]]</calculatedColumnFormula>
    </tableColumn>
    <tableColumn id="9" name="Umsatz-Index - Bund" dataDxfId="3"/>
    <tableColumn id="10" name="Umsatz-Index - Saarland" dataDxfId="2"/>
    <tableColumn id="11" name="Unternehmens-Index - Bund" dataDxfId="1"/>
    <tableColumn id="20" name="Unternehmens-Index - Saarland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le4" displayName="Tabelle4" ref="A1:I13" totalsRowShown="0">
  <autoFilter ref="A1:I13"/>
  <tableColumns count="9">
    <tableColumn id="1" name="Jahr"/>
    <tableColumn id="2" name="Teilnehmer Bewacherunterrichtung"/>
    <tableColumn id="3" name="Unterrichtung/Jahr"/>
    <tableColumn id="4" name="SK-Prfg/Jahr"/>
    <tableColumn id="5" name="Teilnehmer SK-Prfg"/>
    <tableColumn id="6" name="Index - Prüfungsteilnehmer"/>
    <tableColumn id="7" name="Index - Anzahl Sachkundeprüfung"/>
    <tableColumn id="8" name="Index - Teilnehmer Bewacherunterrichtung"/>
    <tableColumn id="9" name="Index - Anzahl Bewacherunterricht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145" zoomScaleNormal="145" workbookViewId="0">
      <selection activeCell="J18" sqref="J18"/>
    </sheetView>
  </sheetViews>
  <sheetFormatPr baseColWidth="10" defaultRowHeight="15" x14ac:dyDescent="0.25"/>
  <cols>
    <col min="3" max="3" width="15.42578125" bestFit="1" customWidth="1"/>
    <col min="4" max="5" width="14.5703125" bestFit="1" customWidth="1"/>
  </cols>
  <sheetData>
    <row r="1" spans="1:12" ht="120" x14ac:dyDescent="0.25">
      <c r="A1" s="1" t="s">
        <v>0</v>
      </c>
      <c r="B1" s="1" t="s">
        <v>1</v>
      </c>
      <c r="C1" s="1" t="s">
        <v>18</v>
      </c>
      <c r="D1" s="1" t="s">
        <v>19</v>
      </c>
      <c r="E1" s="1" t="s">
        <v>37</v>
      </c>
      <c r="F1" s="1" t="s">
        <v>38</v>
      </c>
      <c r="G1" s="1" t="s">
        <v>25</v>
      </c>
      <c r="H1" s="1" t="s">
        <v>26</v>
      </c>
      <c r="I1" s="1" t="s">
        <v>27</v>
      </c>
      <c r="J1" s="1" t="s">
        <v>39</v>
      </c>
      <c r="K1" s="1" t="s">
        <v>40</v>
      </c>
      <c r="L1" s="1" t="s">
        <v>20</v>
      </c>
    </row>
    <row r="2" spans="1:12" x14ac:dyDescent="0.25">
      <c r="A2" t="s">
        <v>2</v>
      </c>
      <c r="B2" t="s">
        <v>3</v>
      </c>
      <c r="C2">
        <v>4065</v>
      </c>
      <c r="D2">
        <v>126217</v>
      </c>
      <c r="E2">
        <f t="shared" ref="E2:E15" si="0">SUM(C2:D2)</f>
        <v>130282</v>
      </c>
      <c r="G2" s="32"/>
      <c r="H2" s="32"/>
      <c r="I2" s="32"/>
      <c r="J2" s="32"/>
      <c r="K2" s="32"/>
      <c r="L2" s="32"/>
    </row>
    <row r="3" spans="1:12" x14ac:dyDescent="0.25">
      <c r="A3" t="s">
        <v>4</v>
      </c>
      <c r="B3" t="s">
        <v>3</v>
      </c>
      <c r="C3">
        <v>4241</v>
      </c>
      <c r="D3">
        <v>136533</v>
      </c>
      <c r="E3">
        <f t="shared" si="0"/>
        <v>140774</v>
      </c>
      <c r="G3" s="32"/>
      <c r="H3" s="32"/>
      <c r="I3" s="32"/>
      <c r="J3" s="32"/>
      <c r="K3" s="32"/>
      <c r="L3" s="32"/>
    </row>
    <row r="4" spans="1:12" x14ac:dyDescent="0.25">
      <c r="A4" t="s">
        <v>5</v>
      </c>
      <c r="B4" t="s">
        <v>3</v>
      </c>
      <c r="C4">
        <v>4371</v>
      </c>
      <c r="D4">
        <v>135834</v>
      </c>
      <c r="E4">
        <f t="shared" si="0"/>
        <v>140205</v>
      </c>
      <c r="G4" s="32"/>
      <c r="H4" s="32"/>
      <c r="I4" s="32"/>
      <c r="J4" s="32"/>
      <c r="K4" s="32"/>
      <c r="L4" s="32"/>
    </row>
    <row r="5" spans="1:12" x14ac:dyDescent="0.25">
      <c r="A5" t="s">
        <v>6</v>
      </c>
      <c r="B5" t="s">
        <v>3</v>
      </c>
      <c r="C5">
        <v>5564</v>
      </c>
      <c r="D5">
        <v>135911</v>
      </c>
      <c r="E5">
        <f t="shared" si="0"/>
        <v>141475</v>
      </c>
      <c r="F5">
        <v>1020</v>
      </c>
      <c r="G5" s="32">
        <f>Tabelle2[[#This Row],[Saarland]]*Tabelle3[[#This Row],[Private Wach- und Sicherheitsdienste]]/Tabelle3[[#This Row],[Saarland]]</f>
        <v>570.32258064516134</v>
      </c>
      <c r="H5" s="32">
        <f>Tabelle2[[#This Row],[Saarland]]*Tabelle3[[#This Row],[Sicherheitsdienste mithilfe von Überwachungs- und Alarmsystemen]]/Tabelle3[[#This Row],[Saarland]]</f>
        <v>10.96774193548387</v>
      </c>
      <c r="I5" s="32">
        <f>Tabelle2[[#This Row],[Saarland]]*Tabelle3[[#This Row],[Detekteien]]/Tabelle3[[#This Row],[Saarland]]</f>
        <v>438.70967741935482</v>
      </c>
      <c r="J5" s="32">
        <v>100</v>
      </c>
      <c r="K5" s="32">
        <v>100</v>
      </c>
      <c r="L5" s="32">
        <v>2006</v>
      </c>
    </row>
    <row r="6" spans="1:12" x14ac:dyDescent="0.25">
      <c r="A6" t="s">
        <v>7</v>
      </c>
      <c r="B6" t="s">
        <v>3</v>
      </c>
      <c r="C6">
        <v>6198</v>
      </c>
      <c r="D6">
        <v>142606</v>
      </c>
      <c r="E6">
        <f t="shared" si="0"/>
        <v>148804</v>
      </c>
      <c r="F6">
        <v>1233</v>
      </c>
      <c r="G6" s="32">
        <f>Tabelle2[[#This Row],[Saarland]]*Tabelle3[[#This Row],[Private Wach- und Sicherheitsdienste]]/Tabelle3[[#This Row],[Saarland]]</f>
        <v>635.56701030927832</v>
      </c>
      <c r="H6" s="32">
        <f>Tabelle2[[#This Row],[Saarland]]*Tabelle3[[#This Row],[Sicherheitsdienste mithilfe von Überwachungs- und Alarmsystemen]]/Tabelle3[[#This Row],[Saarland]]</f>
        <v>25.422680412371133</v>
      </c>
      <c r="I6" s="32">
        <f>Tabelle2[[#This Row],[Saarland]]*Tabelle3[[#This Row],[Detekteien]]/Tabelle3[[#This Row],[Saarland]]</f>
        <v>572.01030927835052</v>
      </c>
      <c r="J6" s="32">
        <f>$J$5*Tabelle2[[#This Row],[Bund]]/$E$5</f>
        <v>105.18042056900512</v>
      </c>
      <c r="K6" s="32">
        <f>Tabelle2[[#This Row],[Saarland]]*$K$5/$F$5</f>
        <v>120.88235294117646</v>
      </c>
      <c r="L6" s="32">
        <v>2007</v>
      </c>
    </row>
    <row r="7" spans="1:12" x14ac:dyDescent="0.25">
      <c r="A7" t="s">
        <v>8</v>
      </c>
      <c r="B7" t="s">
        <v>9</v>
      </c>
      <c r="C7">
        <v>3657</v>
      </c>
      <c r="D7">
        <v>151960</v>
      </c>
      <c r="E7">
        <f t="shared" si="0"/>
        <v>155617</v>
      </c>
      <c r="F7">
        <v>993</v>
      </c>
      <c r="G7" s="32">
        <f>Tabelle2[[#This Row],[Saarland]]*Tabelle3[[#This Row],[Private Wach- und Sicherheitsdienste]]/Tabelle3[[#This Row],[Saarland]]</f>
        <v>523.7802197802198</v>
      </c>
      <c r="H7" s="32">
        <f>Tabelle2[[#This Row],[Saarland]]*Tabelle3[[#This Row],[Sicherheitsdienste mithilfe von Überwachungs- und Alarmsystemen]]/Tabelle3[[#This Row],[Saarland]]</f>
        <v>10.912087912087912</v>
      </c>
      <c r="I7" s="32">
        <f>Tabelle2[[#This Row],[Saarland]]*Tabelle3[[#This Row],[Detekteien]]/Tabelle3[[#This Row],[Saarland]]</f>
        <v>458.30769230769232</v>
      </c>
      <c r="J7" s="32">
        <f>$J$5*Tabelle2[[#This Row],[Bund]]/$E$5</f>
        <v>109.99611238734759</v>
      </c>
      <c r="K7" s="32">
        <f>Tabelle2[[#This Row],[Saarland]]*$K$5/$F$5</f>
        <v>97.352941176470594</v>
      </c>
      <c r="L7" s="32">
        <v>2008</v>
      </c>
    </row>
    <row r="8" spans="1:12" x14ac:dyDescent="0.25">
      <c r="A8" t="s">
        <v>10</v>
      </c>
      <c r="B8" t="s">
        <v>9</v>
      </c>
      <c r="C8">
        <v>4042</v>
      </c>
      <c r="D8">
        <v>151892</v>
      </c>
      <c r="E8">
        <f t="shared" si="0"/>
        <v>155934</v>
      </c>
      <c r="F8">
        <v>980</v>
      </c>
      <c r="G8" s="32">
        <f>Tabelle2[[#This Row],[Saarland]]*Tabelle3[[#This Row],[Private Wach- und Sicherheitsdienste]]/Tabelle3[[#This Row],[Saarland]]</f>
        <v>526.10526315789468</v>
      </c>
      <c r="H8" s="32">
        <f>Tabelle2[[#This Row],[Saarland]]*Tabelle3[[#This Row],[Sicherheitsdienste mithilfe von Überwachungs- und Alarmsystemen]]/Tabelle3[[#This Row],[Saarland]]</f>
        <v>20.631578947368421</v>
      </c>
      <c r="I8" s="32">
        <f>Tabelle2[[#This Row],[Saarland]]*Tabelle3[[#This Row],[Detekteien]]/Tabelle3[[#This Row],[Saarland]]</f>
        <v>433.26315789473682</v>
      </c>
      <c r="J8" s="32">
        <f>$J$5*Tabelle2[[#This Row],[Bund]]/$E$5</f>
        <v>110.22018024385935</v>
      </c>
      <c r="K8" s="32">
        <f>Tabelle2[[#This Row],[Saarland]]*$K$5/$F$5</f>
        <v>96.078431372549019</v>
      </c>
      <c r="L8" s="32">
        <v>2009</v>
      </c>
    </row>
    <row r="9" spans="1:12" x14ac:dyDescent="0.25">
      <c r="A9" t="s">
        <v>11</v>
      </c>
      <c r="B9" t="s">
        <v>9</v>
      </c>
      <c r="C9">
        <v>3954</v>
      </c>
      <c r="D9">
        <v>157777</v>
      </c>
      <c r="E9">
        <f t="shared" si="0"/>
        <v>161731</v>
      </c>
      <c r="F9">
        <v>830</v>
      </c>
      <c r="G9" s="32">
        <f>Tabelle2[[#This Row],[Saarland]]*Tabelle3[[#This Row],[Private Wach- und Sicherheitsdienste]]/Tabelle3[[#This Row],[Saarland]]</f>
        <v>475.52083333333331</v>
      </c>
      <c r="H9" s="32">
        <f>Tabelle2[[#This Row],[Saarland]]*Tabelle3[[#This Row],[Sicherheitsdienste mithilfe von Überwachungs- und Alarmsystemen]]/Tabelle3[[#This Row],[Saarland]]</f>
        <v>34.583333333333336</v>
      </c>
      <c r="I9" s="32">
        <f>Tabelle2[[#This Row],[Saarland]]*Tabelle3[[#This Row],[Detekteien]]/Tabelle3[[#This Row],[Saarland]]</f>
        <v>319.89583333333331</v>
      </c>
      <c r="J9" s="32">
        <f>$J$5*Tabelle2[[#This Row],[Bund]]/$E$5</f>
        <v>114.31772397950168</v>
      </c>
      <c r="K9" s="32">
        <f>Tabelle2[[#This Row],[Saarland]]*$K$5/$F$5</f>
        <v>81.372549019607845</v>
      </c>
      <c r="L9" s="32">
        <v>2010</v>
      </c>
    </row>
    <row r="10" spans="1:12" x14ac:dyDescent="0.25">
      <c r="A10" t="s">
        <v>12</v>
      </c>
      <c r="B10" t="s">
        <v>9</v>
      </c>
      <c r="C10">
        <v>3681</v>
      </c>
      <c r="D10">
        <v>171369</v>
      </c>
      <c r="E10">
        <f t="shared" si="0"/>
        <v>175050</v>
      </c>
      <c r="F10">
        <v>819</v>
      </c>
      <c r="G10" s="32">
        <f>Tabelle2[[#This Row],[Saarland]]*Tabelle3[[#This Row],[Private Wach- und Sicherheitsdienste]]/Tabelle3[[#This Row],[Saarland]]</f>
        <v>482.77894736842103</v>
      </c>
      <c r="H10" s="32">
        <f>Tabelle2[[#This Row],[Saarland]]*Tabelle3[[#This Row],[Sicherheitsdienste mithilfe von Überwachungs- und Alarmsystemen]]/Tabelle3[[#This Row],[Saarland]]</f>
        <v>34.484210526315792</v>
      </c>
      <c r="I10" s="32">
        <f>Tabelle2[[#This Row],[Saarland]]*Tabelle3[[#This Row],[Detekteien]]/Tabelle3[[#This Row],[Saarland]]</f>
        <v>301.73684210526318</v>
      </c>
      <c r="J10" s="32">
        <f>$J$5*Tabelle2[[#This Row],[Bund]]/$E$5</f>
        <v>123.73210814631561</v>
      </c>
      <c r="K10" s="32">
        <f>Tabelle2[[#This Row],[Saarland]]*$K$5/$F$5</f>
        <v>80.294117647058826</v>
      </c>
      <c r="L10" s="32">
        <v>2011</v>
      </c>
    </row>
    <row r="11" spans="1:12" x14ac:dyDescent="0.25">
      <c r="A11" t="s">
        <v>13</v>
      </c>
      <c r="B11" t="s">
        <v>9</v>
      </c>
      <c r="C11">
        <v>4192</v>
      </c>
      <c r="D11">
        <v>182226</v>
      </c>
      <c r="E11">
        <f t="shared" si="0"/>
        <v>186418</v>
      </c>
      <c r="F11">
        <v>1081</v>
      </c>
      <c r="G11" s="32">
        <f>Tabelle2[[#This Row],[Saarland]]*Tabelle3[[#This Row],[Private Wach- und Sicherheitsdienste]]/Tabelle3[[#This Row],[Saarland]]</f>
        <v>712.47727272727275</v>
      </c>
      <c r="H11" s="32">
        <f>Tabelle2[[#This Row],[Saarland]]*Tabelle3[[#This Row],[Sicherheitsdienste mithilfe von Überwachungs- und Alarmsystemen]]/Tabelle3[[#This Row],[Saarland]]</f>
        <v>36.852272727272727</v>
      </c>
      <c r="I11" s="32">
        <f>Tabelle2[[#This Row],[Saarland]]*Tabelle3[[#This Row],[Detekteien]]/Tabelle3[[#This Row],[Saarland]]</f>
        <v>331.67045454545456</v>
      </c>
      <c r="J11" s="32">
        <f>$J$5*Tabelle2[[#This Row],[Bund]]/$E$5</f>
        <v>131.76745007951936</v>
      </c>
      <c r="K11" s="32">
        <f>Tabelle2[[#This Row],[Saarland]]*$K$5/$F$5</f>
        <v>105.98039215686275</v>
      </c>
      <c r="L11" s="32">
        <v>2012</v>
      </c>
    </row>
    <row r="12" spans="1:12" x14ac:dyDescent="0.25">
      <c r="A12" t="s">
        <v>14</v>
      </c>
      <c r="B12" t="s">
        <v>9</v>
      </c>
      <c r="C12">
        <v>4021</v>
      </c>
      <c r="D12">
        <v>179019</v>
      </c>
      <c r="E12">
        <f t="shared" si="0"/>
        <v>183040</v>
      </c>
      <c r="F12">
        <v>1095</v>
      </c>
      <c r="G12" s="32">
        <f>Tabelle2[[#This Row],[Saarland]]*Tabelle3[[#This Row],[Private Wach- und Sicherheitsdienste]]/Tabelle3[[#This Row],[Saarland]]</f>
        <v>730</v>
      </c>
      <c r="H12" s="32">
        <f>Tabelle2[[#This Row],[Saarland]]*Tabelle3[[#This Row],[Sicherheitsdienste mithilfe von Überwachungs- und Alarmsystemen]]/Tabelle3[[#This Row],[Saarland]]</f>
        <v>24.333333333333332</v>
      </c>
      <c r="I12" s="32">
        <f>Tabelle2[[#This Row],[Saarland]]*Tabelle3[[#This Row],[Detekteien]]/Tabelle3[[#This Row],[Saarland]]</f>
        <v>340.66666666666669</v>
      </c>
      <c r="J12" s="32">
        <f>$J$5*Tabelle2[[#This Row],[Bund]]/$E$5</f>
        <v>129.37974907227425</v>
      </c>
      <c r="K12" s="32">
        <f>Tabelle2[[#This Row],[Saarland]]*$K$5/$F$5</f>
        <v>107.35294117647059</v>
      </c>
      <c r="L12" s="32">
        <v>2013</v>
      </c>
    </row>
    <row r="13" spans="1:12" x14ac:dyDescent="0.25">
      <c r="A13" t="s">
        <v>15</v>
      </c>
      <c r="B13" t="s">
        <v>9</v>
      </c>
      <c r="C13">
        <v>5522</v>
      </c>
      <c r="D13">
        <v>201585</v>
      </c>
      <c r="E13">
        <f t="shared" si="0"/>
        <v>207107</v>
      </c>
      <c r="F13">
        <v>1295</v>
      </c>
      <c r="G13" s="32">
        <f>Tabelle2[[#This Row],[Saarland]]*Tabelle3[[#This Row],[Private Wach- und Sicherheitsdienste]]/Tabelle3[[#This Row],[Saarland]]</f>
        <v>843.93258426966293</v>
      </c>
      <c r="H13" s="32">
        <f>Tabelle2[[#This Row],[Saarland]]*Tabelle3[[#This Row],[Sicherheitsdienste mithilfe von Überwachungs- und Alarmsystemen]]/Tabelle3[[#This Row],[Saarland]]</f>
        <v>14.55056179775281</v>
      </c>
      <c r="I13" s="32">
        <f>Tabelle2[[#This Row],[Saarland]]*Tabelle3[[#This Row],[Detekteien]]/Tabelle3[[#This Row],[Saarland]]</f>
        <v>436.5168539325843</v>
      </c>
      <c r="J13" s="32">
        <f>$J$5*Tabelle2[[#This Row],[Bund]]/$E$5</f>
        <v>146.39123520056546</v>
      </c>
      <c r="K13" s="32">
        <f>Tabelle2[[#This Row],[Saarland]]*$K$5/$F$5</f>
        <v>126.96078431372548</v>
      </c>
      <c r="L13" s="32">
        <v>2014</v>
      </c>
    </row>
    <row r="14" spans="1:12" x14ac:dyDescent="0.25">
      <c r="A14" t="s">
        <v>16</v>
      </c>
      <c r="B14" t="s">
        <v>9</v>
      </c>
      <c r="C14">
        <v>5176</v>
      </c>
      <c r="D14">
        <v>223477</v>
      </c>
      <c r="E14">
        <f t="shared" si="0"/>
        <v>228653</v>
      </c>
      <c r="F14">
        <v>1344</v>
      </c>
      <c r="G14" s="32">
        <f>Tabelle2[[#This Row],[Saarland]]*Tabelle3[[#This Row],[Private Wach- und Sicherheitsdienste]]/Tabelle3[[#This Row],[Saarland]]</f>
        <v>944</v>
      </c>
      <c r="H14" s="32">
        <f>Tabelle2[[#This Row],[Saarland]]*Tabelle3[[#This Row],[Sicherheitsdienste mithilfe von Überwachungs- und Alarmsystemen]]/Tabelle3[[#This Row],[Saarland]]</f>
        <v>16</v>
      </c>
      <c r="I14" s="32">
        <f>Tabelle2[[#This Row],[Saarland]]*Tabelle3[[#This Row],[Detekteien]]/Tabelle3[[#This Row],[Saarland]]</f>
        <v>384</v>
      </c>
      <c r="J14" s="32">
        <f>$J$5*Tabelle2[[#This Row],[Bund]]/$E$5</f>
        <v>161.62078105672381</v>
      </c>
      <c r="K14" s="32">
        <f>Tabelle2[[#This Row],[Saarland]]*$K$5/$F$5</f>
        <v>131.76470588235293</v>
      </c>
      <c r="L14" s="32">
        <v>2015</v>
      </c>
    </row>
    <row r="15" spans="1:12" x14ac:dyDescent="0.25">
      <c r="A15" t="s">
        <v>17</v>
      </c>
      <c r="B15" t="s">
        <v>9</v>
      </c>
      <c r="C15">
        <v>5647</v>
      </c>
      <c r="D15">
        <v>245124</v>
      </c>
      <c r="E15">
        <f t="shared" si="0"/>
        <v>250771</v>
      </c>
      <c r="F15">
        <v>1399</v>
      </c>
      <c r="G15" s="32">
        <f>Tabelle2[[#This Row],[Saarland]]*Tabelle3[[#This Row],[Private Wach- und Sicherheitsdienste]]/Tabelle3[[#This Row],[Saarland]]</f>
        <v>937.79120879120876</v>
      </c>
      <c r="H15" s="32">
        <f>Tabelle2[[#This Row],[Saarland]]*Tabelle3[[#This Row],[Sicherheitsdienste mithilfe von Überwachungs- und Alarmsystemen]]/Tabelle3[[#This Row],[Saarland]]</f>
        <v>30.747252747252748</v>
      </c>
      <c r="I15" s="32">
        <f>Tabelle2[[#This Row],[Saarland]]*Tabelle3[[#This Row],[Detekteien]]/Tabelle3[[#This Row],[Saarland]]</f>
        <v>430.46153846153845</v>
      </c>
      <c r="J15" s="32">
        <f>$J$5*Tabelle2[[#This Row],[Bund]]/$E$5</f>
        <v>177.25463862873301</v>
      </c>
      <c r="K15" s="32">
        <f>Tabelle2[[#This Row],[Saarland]]*$K$5/$F$5</f>
        <v>137.15686274509804</v>
      </c>
      <c r="L15" s="32">
        <v>2016</v>
      </c>
    </row>
  </sheetData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G1" zoomScale="115" zoomScaleNormal="115" workbookViewId="0">
      <selection activeCell="S8" sqref="S8"/>
    </sheetView>
  </sheetViews>
  <sheetFormatPr baseColWidth="10" defaultRowHeight="15" x14ac:dyDescent="0.25"/>
  <cols>
    <col min="2" max="2" width="49.7109375" bestFit="1" customWidth="1"/>
    <col min="3" max="3" width="13.42578125" bestFit="1" customWidth="1"/>
    <col min="4" max="4" width="27.7109375" customWidth="1"/>
    <col min="5" max="5" width="31.5703125" customWidth="1"/>
    <col min="6" max="6" width="29.42578125" customWidth="1"/>
    <col min="7" max="7" width="29" customWidth="1"/>
    <col min="8" max="16" width="19.140625" customWidth="1"/>
  </cols>
  <sheetData>
    <row r="1" spans="1:20" ht="64.5" thickBot="1" x14ac:dyDescent="0.3">
      <c r="A1" s="10" t="s">
        <v>20</v>
      </c>
      <c r="B1" s="2" t="s">
        <v>1</v>
      </c>
      <c r="C1" s="9" t="s">
        <v>35</v>
      </c>
      <c r="D1" s="3" t="s">
        <v>21</v>
      </c>
      <c r="E1" s="3" t="s">
        <v>22</v>
      </c>
      <c r="F1" s="3" t="s">
        <v>23</v>
      </c>
      <c r="G1" s="4" t="s">
        <v>24</v>
      </c>
      <c r="H1" s="5" t="s">
        <v>37</v>
      </c>
      <c r="I1" s="24" t="s">
        <v>25</v>
      </c>
      <c r="J1" s="24" t="s">
        <v>26</v>
      </c>
      <c r="K1" s="24" t="s">
        <v>27</v>
      </c>
      <c r="L1" s="9" t="s">
        <v>38</v>
      </c>
      <c r="M1" s="9" t="s">
        <v>36</v>
      </c>
      <c r="N1" s="9" t="s">
        <v>32</v>
      </c>
      <c r="O1" s="9" t="s">
        <v>33</v>
      </c>
      <c r="P1" s="24" t="s">
        <v>34</v>
      </c>
      <c r="Q1" s="34" t="s">
        <v>41</v>
      </c>
      <c r="R1" s="34" t="s">
        <v>42</v>
      </c>
      <c r="S1" s="34" t="s">
        <v>43</v>
      </c>
      <c r="T1" s="34" t="s">
        <v>44</v>
      </c>
    </row>
    <row r="2" spans="1:20" x14ac:dyDescent="0.25">
      <c r="A2" s="6">
        <v>2003</v>
      </c>
      <c r="B2" s="6" t="s">
        <v>3</v>
      </c>
      <c r="C2" s="6"/>
      <c r="D2" s="7">
        <v>1716</v>
      </c>
      <c r="E2" s="7">
        <v>309</v>
      </c>
      <c r="F2" s="7">
        <v>753</v>
      </c>
      <c r="G2" s="7">
        <v>5</v>
      </c>
      <c r="H2" s="8">
        <f t="shared" ref="H2:H15" si="0">SUM(D2:G2)</f>
        <v>2783</v>
      </c>
      <c r="I2" s="16"/>
      <c r="J2" s="16"/>
      <c r="K2" s="16"/>
      <c r="M2" s="25"/>
      <c r="N2" s="25"/>
      <c r="O2" s="25"/>
      <c r="P2" s="25"/>
      <c r="Q2" s="33"/>
      <c r="R2" s="33"/>
      <c r="S2" s="33"/>
      <c r="T2" s="33"/>
    </row>
    <row r="3" spans="1:20" x14ac:dyDescent="0.25">
      <c r="A3" s="11">
        <v>2004</v>
      </c>
      <c r="B3" s="11" t="s">
        <v>3</v>
      </c>
      <c r="C3" s="11"/>
      <c r="D3" s="12">
        <v>1803</v>
      </c>
      <c r="E3" s="12">
        <v>318</v>
      </c>
      <c r="F3" s="12">
        <v>832</v>
      </c>
      <c r="G3" s="12">
        <v>2</v>
      </c>
      <c r="H3" s="13">
        <f t="shared" si="0"/>
        <v>2955</v>
      </c>
      <c r="I3" s="19"/>
      <c r="J3" s="19"/>
      <c r="K3" s="19"/>
      <c r="L3" s="14"/>
      <c r="M3" s="25"/>
      <c r="N3" s="25"/>
      <c r="O3" s="25"/>
      <c r="P3" s="25"/>
      <c r="Q3" s="33"/>
      <c r="R3" s="33"/>
      <c r="S3" s="33"/>
      <c r="T3" s="33"/>
    </row>
    <row r="4" spans="1:20" x14ac:dyDescent="0.25">
      <c r="A4" s="15">
        <v>2005</v>
      </c>
      <c r="B4" s="15" t="s">
        <v>3</v>
      </c>
      <c r="C4" s="15"/>
      <c r="D4" s="16">
        <v>1874</v>
      </c>
      <c r="E4" s="16">
        <v>301</v>
      </c>
      <c r="F4" s="16">
        <v>834</v>
      </c>
      <c r="G4" s="16">
        <v>18</v>
      </c>
      <c r="H4" s="17">
        <f t="shared" si="0"/>
        <v>3027</v>
      </c>
      <c r="I4" s="16"/>
      <c r="J4" s="16"/>
      <c r="K4" s="16"/>
      <c r="L4" s="14"/>
      <c r="M4" s="25"/>
      <c r="N4" s="25"/>
      <c r="O4" s="25"/>
      <c r="P4" s="25"/>
      <c r="Q4" s="33"/>
      <c r="R4" s="33"/>
      <c r="S4" s="33"/>
      <c r="T4" s="33"/>
    </row>
    <row r="5" spans="1:20" x14ac:dyDescent="0.25">
      <c r="A5" s="18">
        <v>2006</v>
      </c>
      <c r="B5" s="18" t="s">
        <v>3</v>
      </c>
      <c r="C5" s="18"/>
      <c r="D5" s="19">
        <v>2231</v>
      </c>
      <c r="E5" s="19">
        <v>288</v>
      </c>
      <c r="F5" s="19">
        <v>934</v>
      </c>
      <c r="G5" s="19">
        <v>3</v>
      </c>
      <c r="H5" s="20">
        <f t="shared" si="0"/>
        <v>3456</v>
      </c>
      <c r="I5" s="19">
        <v>52</v>
      </c>
      <c r="J5" s="19">
        <v>1</v>
      </c>
      <c r="K5" s="19">
        <v>40</v>
      </c>
      <c r="L5" s="14">
        <v>93</v>
      </c>
      <c r="M5" s="27">
        <v>21757</v>
      </c>
      <c r="N5" s="28">
        <f>Tabelle3[[#This Row],[Umsatz - Saarland in T€]]*Tabelle3[[#This Row],[Private Wach- und Sicherheitsdienste]]/Tabelle3[[#This Row],[Saarland]]</f>
        <v>12165.20430107527</v>
      </c>
      <c r="O5" s="28">
        <f>Tabelle3[[#This Row],[Umsatz - Saarland in T€]]*Tabelle3[[#This Row],[Sicherheitsdienste mithilfe von Überwachungs- und Alarmsystemen]]/Tabelle3[[#This Row],[Saarland]]</f>
        <v>233.94623655913978</v>
      </c>
      <c r="P5" s="30">
        <f>Tabelle3[[#This Row],[Umsatz - Saarland in T€]]*Tabelle3[[#This Row],[Detekteien]]/Tabelle3[[#This Row],[Saarland]]</f>
        <v>9357.8494623655915</v>
      </c>
      <c r="Q5" s="33"/>
      <c r="R5" s="33"/>
      <c r="S5" s="33">
        <v>100</v>
      </c>
      <c r="T5" s="33">
        <v>100</v>
      </c>
    </row>
    <row r="6" spans="1:20" x14ac:dyDescent="0.25">
      <c r="A6" s="15">
        <v>2007</v>
      </c>
      <c r="B6" s="15" t="s">
        <v>3</v>
      </c>
      <c r="C6" s="15"/>
      <c r="D6" s="16">
        <v>2149</v>
      </c>
      <c r="E6" s="16">
        <v>337</v>
      </c>
      <c r="F6" s="16">
        <v>977</v>
      </c>
      <c r="G6" s="16">
        <v>6</v>
      </c>
      <c r="H6" s="17">
        <f t="shared" si="0"/>
        <v>3469</v>
      </c>
      <c r="I6" s="16">
        <v>50</v>
      </c>
      <c r="J6" s="16">
        <v>2</v>
      </c>
      <c r="K6" s="16">
        <v>45</v>
      </c>
      <c r="L6" s="14">
        <v>97</v>
      </c>
      <c r="M6" s="26">
        <v>21744</v>
      </c>
      <c r="N6" s="29">
        <f>Tabelle3[[#This Row],[Umsatz - Saarland in T€]]*Tabelle3[[#This Row],[Private Wach- und Sicherheitsdienste]]/Tabelle3[[#This Row],[Saarland]]</f>
        <v>11208.247422680412</v>
      </c>
      <c r="O6" s="29">
        <f>Tabelle3[[#This Row],[Umsatz - Saarland in T€]]*Tabelle3[[#This Row],[Sicherheitsdienste mithilfe von Überwachungs- und Alarmsystemen]]/Tabelle3[[#This Row],[Saarland]]</f>
        <v>448.32989690721649</v>
      </c>
      <c r="P6" s="31">
        <f>Tabelle3[[#This Row],[Umsatz - Saarland in T€]]*Tabelle3[[#This Row],[Detekteien]]/Tabelle3[[#This Row],[Saarland]]</f>
        <v>10087.422680412372</v>
      </c>
      <c r="Q6" s="33"/>
      <c r="R6" s="33"/>
      <c r="S6" s="33">
        <f>Tabelle3[[#This Row],[Bund]]*100/$H$5</f>
        <v>100.3761574074074</v>
      </c>
      <c r="T6" s="33">
        <f>Tabelle3[[#This Row],[Saarland]]*100/$L$5</f>
        <v>104.3010752688172</v>
      </c>
    </row>
    <row r="7" spans="1:20" x14ac:dyDescent="0.25">
      <c r="A7" s="18">
        <v>2008</v>
      </c>
      <c r="B7" s="18" t="s">
        <v>9</v>
      </c>
      <c r="C7" s="18"/>
      <c r="D7" s="19">
        <v>2323</v>
      </c>
      <c r="E7" s="19">
        <v>316</v>
      </c>
      <c r="F7" s="19">
        <v>1119</v>
      </c>
      <c r="G7" s="19">
        <v>3</v>
      </c>
      <c r="H7" s="20">
        <f t="shared" si="0"/>
        <v>3761</v>
      </c>
      <c r="I7" s="19">
        <v>48</v>
      </c>
      <c r="J7" s="19">
        <v>1</v>
      </c>
      <c r="K7" s="19">
        <v>42</v>
      </c>
      <c r="L7" s="14">
        <v>91</v>
      </c>
      <c r="M7" s="27">
        <v>20074</v>
      </c>
      <c r="N7" s="28">
        <f>Tabelle3[[#This Row],[Umsatz - Saarland in T€]]*Tabelle3[[#This Row],[Private Wach- und Sicherheitsdienste]]/Tabelle3[[#This Row],[Saarland]]</f>
        <v>10588.483516483517</v>
      </c>
      <c r="O7" s="28">
        <f>Tabelle3[[#This Row],[Umsatz - Saarland in T€]]*Tabelle3[[#This Row],[Sicherheitsdienste mithilfe von Überwachungs- und Alarmsystemen]]/Tabelle3[[#This Row],[Saarland]]</f>
        <v>220.5934065934066</v>
      </c>
      <c r="P7" s="30">
        <f>Tabelle3[[#This Row],[Umsatz - Saarland in T€]]*Tabelle3[[#This Row],[Detekteien]]/Tabelle3[[#This Row],[Saarland]]</f>
        <v>9264.9230769230762</v>
      </c>
      <c r="Q7" s="33"/>
      <c r="R7" s="33"/>
      <c r="S7" s="33">
        <f>Tabelle3[[#This Row],[Bund]]*100/$H$5</f>
        <v>108.82523148148148</v>
      </c>
      <c r="T7" s="33">
        <f>Tabelle3[[#This Row],[Saarland]]*100/$L$5</f>
        <v>97.849462365591393</v>
      </c>
    </row>
    <row r="8" spans="1:20" x14ac:dyDescent="0.25">
      <c r="A8" s="15">
        <v>2009</v>
      </c>
      <c r="B8" s="15" t="s">
        <v>9</v>
      </c>
      <c r="C8" s="15">
        <v>4.7699999999999996</v>
      </c>
      <c r="D8" s="16">
        <v>2525</v>
      </c>
      <c r="E8" s="16">
        <v>327</v>
      </c>
      <c r="F8" s="16">
        <v>1095</v>
      </c>
      <c r="G8" s="16">
        <v>17</v>
      </c>
      <c r="H8" s="17">
        <f t="shared" si="0"/>
        <v>3964</v>
      </c>
      <c r="I8" s="16">
        <v>51</v>
      </c>
      <c r="J8" s="16">
        <v>2</v>
      </c>
      <c r="K8" s="16">
        <v>42</v>
      </c>
      <c r="L8" s="14">
        <v>95</v>
      </c>
      <c r="M8" s="26">
        <v>14673</v>
      </c>
      <c r="N8" s="29">
        <f>Tabelle3[[#This Row],[Umsatz - Saarland in T€]]*Tabelle3[[#This Row],[Private Wach- und Sicherheitsdienste]]/Tabelle3[[#This Row],[Saarland]]</f>
        <v>7877.0842105263155</v>
      </c>
      <c r="O8" s="29">
        <f>Tabelle3[[#This Row],[Umsatz - Saarland in T€]]*Tabelle3[[#This Row],[Sicherheitsdienste mithilfe von Überwachungs- und Alarmsystemen]]/Tabelle3[[#This Row],[Saarland]]</f>
        <v>308.90526315789475</v>
      </c>
      <c r="P8" s="31">
        <f>Tabelle3[[#This Row],[Umsatz - Saarland in T€]]*Tabelle3[[#This Row],[Detekteien]]/Tabelle3[[#This Row],[Saarland]]</f>
        <v>6487.0105263157893</v>
      </c>
      <c r="Q8" s="33">
        <v>100</v>
      </c>
      <c r="R8" s="33">
        <v>100</v>
      </c>
      <c r="S8" s="33">
        <f>Tabelle3[[#This Row],[Bund]]*100/$H$5</f>
        <v>114.69907407407408</v>
      </c>
      <c r="T8" s="33">
        <f>Tabelle3[[#This Row],[Saarland]]*100/$L$5</f>
        <v>102.15053763440861</v>
      </c>
    </row>
    <row r="9" spans="1:20" x14ac:dyDescent="0.25">
      <c r="A9" s="18">
        <v>2010</v>
      </c>
      <c r="B9" s="18" t="s">
        <v>9</v>
      </c>
      <c r="C9" s="18">
        <v>5.03</v>
      </c>
      <c r="D9" s="19">
        <v>2523</v>
      </c>
      <c r="E9" s="19">
        <v>367</v>
      </c>
      <c r="F9" s="19">
        <v>1096</v>
      </c>
      <c r="G9" s="19">
        <v>17</v>
      </c>
      <c r="H9" s="20">
        <f t="shared" si="0"/>
        <v>4003</v>
      </c>
      <c r="I9" s="19">
        <v>55</v>
      </c>
      <c r="J9" s="19">
        <v>4</v>
      </c>
      <c r="K9" s="19">
        <v>37</v>
      </c>
      <c r="L9" s="14">
        <v>96</v>
      </c>
      <c r="M9" s="27">
        <v>15491</v>
      </c>
      <c r="N9" s="28">
        <f>Tabelle3[[#This Row],[Umsatz - Saarland in T€]]*Tabelle3[[#This Row],[Private Wach- und Sicherheitsdienste]]/Tabelle3[[#This Row],[Saarland]]</f>
        <v>8875.0520833333339</v>
      </c>
      <c r="O9" s="28">
        <f>Tabelle3[[#This Row],[Umsatz - Saarland in T€]]*Tabelle3[[#This Row],[Sicherheitsdienste mithilfe von Überwachungs- und Alarmsystemen]]/Tabelle3[[#This Row],[Saarland]]</f>
        <v>645.45833333333337</v>
      </c>
      <c r="P9" s="30">
        <f>Tabelle3[[#This Row],[Umsatz - Saarland in T€]]*Tabelle3[[#This Row],[Detekteien]]/Tabelle3[[#This Row],[Saarland]]</f>
        <v>5970.489583333333</v>
      </c>
      <c r="Q9" s="33">
        <f>Tabelle3[[#This Row],[Umsatz - BUND Mrd. €]]*100/$C$8</f>
        <v>105.45073375262055</v>
      </c>
      <c r="R9" s="33">
        <f>Tabelle3[[#This Row],[Umsatz - Saarland in T€]]*100/$M$8</f>
        <v>105.57486539903223</v>
      </c>
      <c r="S9" s="33">
        <f>Tabelle3[[#This Row],[Bund]]*100/$H$5</f>
        <v>115.82754629629629</v>
      </c>
      <c r="T9" s="33">
        <f>Tabelle3[[#This Row],[Saarland]]*100/$L$5</f>
        <v>103.2258064516129</v>
      </c>
    </row>
    <row r="10" spans="1:20" x14ac:dyDescent="0.25">
      <c r="A10" s="15">
        <v>2011</v>
      </c>
      <c r="B10" s="15" t="s">
        <v>9</v>
      </c>
      <c r="C10" s="15">
        <v>5.25</v>
      </c>
      <c r="D10" s="16">
        <v>2466</v>
      </c>
      <c r="E10" s="16">
        <v>313</v>
      </c>
      <c r="F10" s="16">
        <v>1050</v>
      </c>
      <c r="G10" s="16">
        <v>16</v>
      </c>
      <c r="H10" s="17">
        <f t="shared" si="0"/>
        <v>3845</v>
      </c>
      <c r="I10" s="16">
        <v>56</v>
      </c>
      <c r="J10" s="16">
        <v>4</v>
      </c>
      <c r="K10" s="16">
        <v>35</v>
      </c>
      <c r="L10" s="14">
        <v>95</v>
      </c>
      <c r="M10" s="26">
        <v>20912</v>
      </c>
      <c r="N10" s="29">
        <f>Tabelle3[[#This Row],[Umsatz - Saarland in T€]]*Tabelle3[[#This Row],[Private Wach- und Sicherheitsdienste]]/Tabelle3[[#This Row],[Saarland]]</f>
        <v>12327.073684210527</v>
      </c>
      <c r="O10" s="29">
        <f>Tabelle3[[#This Row],[Umsatz - Saarland in T€]]*Tabelle3[[#This Row],[Sicherheitsdienste mithilfe von Überwachungs- und Alarmsystemen]]/Tabelle3[[#This Row],[Saarland]]</f>
        <v>880.50526315789477</v>
      </c>
      <c r="P10" s="31">
        <f>Tabelle3[[#This Row],[Umsatz - Saarland in T€]]*Tabelle3[[#This Row],[Detekteien]]/Tabelle3[[#This Row],[Saarland]]</f>
        <v>7704.4210526315792</v>
      </c>
      <c r="Q10" s="33">
        <f>Tabelle3[[#This Row],[Umsatz - BUND Mrd. €]]*100/$C$8</f>
        <v>110.06289308176102</v>
      </c>
      <c r="R10" s="33">
        <f>Tabelle3[[#This Row],[Umsatz - Saarland in T€]]*100/$M$8</f>
        <v>142.52027533565052</v>
      </c>
      <c r="S10" s="33">
        <f>Tabelle3[[#This Row],[Bund]]*100/$H$5</f>
        <v>111.25578703703704</v>
      </c>
      <c r="T10" s="33">
        <f>Tabelle3[[#This Row],[Saarland]]*100/$L$5</f>
        <v>102.15053763440861</v>
      </c>
    </row>
    <row r="11" spans="1:20" x14ac:dyDescent="0.25">
      <c r="A11" s="18">
        <v>2012</v>
      </c>
      <c r="B11" s="18" t="s">
        <v>9</v>
      </c>
      <c r="C11" s="18">
        <v>5.47</v>
      </c>
      <c r="D11" s="19">
        <v>2421</v>
      </c>
      <c r="E11" s="19">
        <v>346</v>
      </c>
      <c r="F11" s="19">
        <v>1220</v>
      </c>
      <c r="G11" s="19">
        <v>56</v>
      </c>
      <c r="H11" s="20">
        <f t="shared" si="0"/>
        <v>4043</v>
      </c>
      <c r="I11" s="19">
        <v>58</v>
      </c>
      <c r="J11" s="19">
        <v>3</v>
      </c>
      <c r="K11" s="19">
        <v>27</v>
      </c>
      <c r="L11" s="14">
        <v>88</v>
      </c>
      <c r="M11" s="27">
        <v>22815</v>
      </c>
      <c r="N11" s="28">
        <f>Tabelle3[[#This Row],[Umsatz - Saarland in T€]]*Tabelle3[[#This Row],[Private Wach- und Sicherheitsdienste]]/Tabelle3[[#This Row],[Saarland]]</f>
        <v>15037.15909090909</v>
      </c>
      <c r="O11" s="28">
        <f>Tabelle3[[#This Row],[Umsatz - Saarland in T€]]*Tabelle3[[#This Row],[Sicherheitsdienste mithilfe von Überwachungs- und Alarmsystemen]]/Tabelle3[[#This Row],[Saarland]]</f>
        <v>777.78409090909088</v>
      </c>
      <c r="P11" s="30">
        <f>Tabelle3[[#This Row],[Umsatz - Saarland in T€]]*Tabelle3[[#This Row],[Detekteien]]/Tabelle3[[#This Row],[Saarland]]</f>
        <v>7000.056818181818</v>
      </c>
      <c r="Q11" s="33">
        <f>Tabelle3[[#This Row],[Umsatz - BUND Mrd. €]]*100/$C$8</f>
        <v>114.67505241090147</v>
      </c>
      <c r="R11" s="33">
        <f>Tabelle3[[#This Row],[Umsatz - Saarland in T€]]*100/$M$8</f>
        <v>155.48967491310572</v>
      </c>
      <c r="S11" s="33">
        <f>Tabelle3[[#This Row],[Bund]]*100/$H$5</f>
        <v>116.98495370370371</v>
      </c>
      <c r="T11" s="33">
        <f>Tabelle3[[#This Row],[Saarland]]*100/$L$5</f>
        <v>94.623655913978496</v>
      </c>
    </row>
    <row r="12" spans="1:20" x14ac:dyDescent="0.25">
      <c r="A12" s="15">
        <v>2013</v>
      </c>
      <c r="B12" s="15" t="s">
        <v>9</v>
      </c>
      <c r="C12" s="15">
        <v>5.71</v>
      </c>
      <c r="D12" s="16">
        <v>2413</v>
      </c>
      <c r="E12" s="16">
        <v>335</v>
      </c>
      <c r="F12" s="16">
        <v>1444</v>
      </c>
      <c r="G12" s="16">
        <v>63</v>
      </c>
      <c r="H12" s="17">
        <f t="shared" si="0"/>
        <v>4255</v>
      </c>
      <c r="I12" s="16">
        <v>60</v>
      </c>
      <c r="J12" s="16">
        <v>2</v>
      </c>
      <c r="K12" s="16">
        <v>28</v>
      </c>
      <c r="L12" s="14">
        <v>90</v>
      </c>
      <c r="M12" s="26">
        <v>23695</v>
      </c>
      <c r="N12" s="29">
        <f>Tabelle3[[#This Row],[Umsatz - Saarland in T€]]*Tabelle3[[#This Row],[Private Wach- und Sicherheitsdienste]]/Tabelle3[[#This Row],[Saarland]]</f>
        <v>15796.666666666666</v>
      </c>
      <c r="O12" s="29">
        <f>Tabelle3[[#This Row],[Umsatz - Saarland in T€]]*Tabelle3[[#This Row],[Sicherheitsdienste mithilfe von Überwachungs- und Alarmsystemen]]/Tabelle3[[#This Row],[Saarland]]</f>
        <v>526.55555555555554</v>
      </c>
      <c r="P12" s="31">
        <f>Tabelle3[[#This Row],[Umsatz - Saarland in T€]]*Tabelle3[[#This Row],[Detekteien]]/Tabelle3[[#This Row],[Saarland]]</f>
        <v>7371.7777777777774</v>
      </c>
      <c r="Q12" s="33">
        <f>Tabelle3[[#This Row],[Umsatz - BUND Mrd. €]]*100/$C$8</f>
        <v>119.70649895178198</v>
      </c>
      <c r="R12" s="33">
        <f>Tabelle3[[#This Row],[Umsatz - Saarland in T€]]*100/$M$8</f>
        <v>161.48708512233353</v>
      </c>
      <c r="S12" s="33">
        <f>Tabelle3[[#This Row],[Bund]]*100/$H$5</f>
        <v>123.11921296296296</v>
      </c>
      <c r="T12" s="33">
        <f>Tabelle3[[#This Row],[Saarland]]*100/$L$5</f>
        <v>96.774193548387103</v>
      </c>
    </row>
    <row r="13" spans="1:20" x14ac:dyDescent="0.25">
      <c r="A13" s="18">
        <v>2014</v>
      </c>
      <c r="B13" s="18" t="s">
        <v>9</v>
      </c>
      <c r="C13" s="18">
        <v>6.01</v>
      </c>
      <c r="D13" s="19">
        <v>3270</v>
      </c>
      <c r="E13" s="19">
        <v>335</v>
      </c>
      <c r="F13" s="19">
        <v>1792</v>
      </c>
      <c r="G13" s="19">
        <v>40</v>
      </c>
      <c r="H13" s="20">
        <f t="shared" si="0"/>
        <v>5437</v>
      </c>
      <c r="I13" s="19">
        <v>58</v>
      </c>
      <c r="J13" s="19">
        <v>1</v>
      </c>
      <c r="K13" s="19">
        <v>30</v>
      </c>
      <c r="L13" s="14">
        <v>89</v>
      </c>
      <c r="M13" s="27">
        <v>25341</v>
      </c>
      <c r="N13" s="28">
        <f>Tabelle3[[#This Row],[Umsatz - Saarland in T€]]*Tabelle3[[#This Row],[Private Wach- und Sicherheitsdienste]]/Tabelle3[[#This Row],[Saarland]]</f>
        <v>16514.3595505618</v>
      </c>
      <c r="O13" s="28">
        <f>Tabelle3[[#This Row],[Umsatz - Saarland in T€]]*Tabelle3[[#This Row],[Sicherheitsdienste mithilfe von Überwachungs- und Alarmsystemen]]/Tabelle3[[#This Row],[Saarland]]</f>
        <v>284.7303370786517</v>
      </c>
      <c r="P13" s="30">
        <f>Tabelle3[[#This Row],[Umsatz - Saarland in T€]]*Tabelle3[[#This Row],[Detekteien]]/Tabelle3[[#This Row],[Saarland]]</f>
        <v>8541.9101123595501</v>
      </c>
      <c r="Q13" s="33">
        <f>Tabelle3[[#This Row],[Umsatz - BUND Mrd. €]]*100/$C$8</f>
        <v>125.99580712788261</v>
      </c>
      <c r="R13" s="33">
        <f>Tabelle3[[#This Row],[Umsatz - Saarland in T€]]*100/$M$8</f>
        <v>172.70496830913925</v>
      </c>
      <c r="S13" s="33">
        <f>Tabelle3[[#This Row],[Bund]]*100/$H$5</f>
        <v>157.32060185185185</v>
      </c>
      <c r="T13" s="33">
        <f>Tabelle3[[#This Row],[Saarland]]*100/$L$5</f>
        <v>95.6989247311828</v>
      </c>
    </row>
    <row r="14" spans="1:20" x14ac:dyDescent="0.25">
      <c r="A14" s="15">
        <v>2015</v>
      </c>
      <c r="B14" s="15" t="s">
        <v>9</v>
      </c>
      <c r="C14" s="15">
        <v>6.96</v>
      </c>
      <c r="D14" s="16">
        <v>3285</v>
      </c>
      <c r="E14" s="16">
        <v>460</v>
      </c>
      <c r="F14" s="16">
        <v>1722</v>
      </c>
      <c r="G14" s="16">
        <v>50</v>
      </c>
      <c r="H14" s="17">
        <f t="shared" si="0"/>
        <v>5517</v>
      </c>
      <c r="I14" s="16">
        <v>59</v>
      </c>
      <c r="J14" s="16">
        <v>1</v>
      </c>
      <c r="K14" s="16">
        <v>24</v>
      </c>
      <c r="L14" s="14">
        <v>84</v>
      </c>
      <c r="M14" s="26">
        <v>27452</v>
      </c>
      <c r="N14" s="29">
        <f>Tabelle3[[#This Row],[Umsatz - Saarland in T€]]*Tabelle3[[#This Row],[Private Wach- und Sicherheitsdienste]]/Tabelle3[[#This Row],[Saarland]]</f>
        <v>19281.761904761905</v>
      </c>
      <c r="O14" s="29">
        <f>Tabelle3[[#This Row],[Umsatz - Saarland in T€]]*Tabelle3[[#This Row],[Sicherheitsdienste mithilfe von Überwachungs- und Alarmsystemen]]/Tabelle3[[#This Row],[Saarland]]</f>
        <v>326.8095238095238</v>
      </c>
      <c r="P14" s="31">
        <f>Tabelle3[[#This Row],[Umsatz - Saarland in T€]]*Tabelle3[[#This Row],[Detekteien]]/Tabelle3[[#This Row],[Saarland]]</f>
        <v>7843.4285714285716</v>
      </c>
      <c r="Q14" s="33">
        <f>Tabelle3[[#This Row],[Umsatz - BUND Mrd. €]]*100/$C$8</f>
        <v>145.91194968553461</v>
      </c>
      <c r="R14" s="33">
        <f>Tabelle3[[#This Row],[Umsatz - Saarland in T€]]*100/$M$8</f>
        <v>187.09193757241192</v>
      </c>
      <c r="S14" s="33">
        <f>Tabelle3[[#This Row],[Bund]]*100/$H$5</f>
        <v>159.63541666666666</v>
      </c>
      <c r="T14" s="33">
        <f>Tabelle3[[#This Row],[Saarland]]*100/$L$5</f>
        <v>90.322580645161295</v>
      </c>
    </row>
    <row r="15" spans="1:20" x14ac:dyDescent="0.25">
      <c r="A15" s="21">
        <v>2016</v>
      </c>
      <c r="B15" s="21" t="s">
        <v>9</v>
      </c>
      <c r="C15" s="21">
        <v>8.85</v>
      </c>
      <c r="D15" s="22">
        <v>3399</v>
      </c>
      <c r="E15" s="22">
        <v>432</v>
      </c>
      <c r="F15" s="22">
        <v>1954</v>
      </c>
      <c r="G15" s="22">
        <v>159</v>
      </c>
      <c r="H15" s="23">
        <f t="shared" si="0"/>
        <v>5944</v>
      </c>
      <c r="I15" s="19">
        <v>61</v>
      </c>
      <c r="J15" s="19">
        <v>2</v>
      </c>
      <c r="K15" s="19">
        <v>28</v>
      </c>
      <c r="L15" s="14">
        <v>91</v>
      </c>
      <c r="M15" s="27">
        <v>32427</v>
      </c>
      <c r="N15" s="28">
        <f>Tabelle3[[#This Row],[Umsatz - Saarland in T€]]*Tabelle3[[#This Row],[Private Wach- und Sicherheitsdienste]]/Tabelle3[[#This Row],[Saarland]]</f>
        <v>21736.780219780219</v>
      </c>
      <c r="O15" s="28">
        <f>Tabelle3[[#This Row],[Umsatz - Saarland in T€]]*Tabelle3[[#This Row],[Sicherheitsdienste mithilfe von Überwachungs- und Alarmsystemen]]/Tabelle3[[#This Row],[Saarland]]</f>
        <v>712.68131868131866</v>
      </c>
      <c r="P15" s="30">
        <f>Tabelle3[[#This Row],[Umsatz - Saarland in T€]]*Tabelle3[[#This Row],[Detekteien]]/Tabelle3[[#This Row],[Saarland]]</f>
        <v>9977.538461538461</v>
      </c>
      <c r="Q15" s="33">
        <f>Tabelle3[[#This Row],[Umsatz - BUND Mrd. €]]*100/$C$8</f>
        <v>185.53459119496858</v>
      </c>
      <c r="R15" s="33">
        <f>Tabelle3[[#This Row],[Umsatz - Saarland in T€]]*100/$M$8</f>
        <v>220.99775097117154</v>
      </c>
      <c r="S15" s="33">
        <f>Tabelle3[[#This Row],[Bund]]*100/$H$5</f>
        <v>171.99074074074073</v>
      </c>
      <c r="T15" s="33">
        <f>Tabelle3[[#This Row],[Saarland]]*100/$L$5</f>
        <v>97.849462365591393</v>
      </c>
    </row>
  </sheetData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3" sqref="I3:I13"/>
    </sheetView>
  </sheetViews>
  <sheetFormatPr baseColWidth="10" defaultRowHeight="15" x14ac:dyDescent="0.25"/>
  <cols>
    <col min="2" max="2" width="34.7109375" customWidth="1"/>
    <col min="4" max="4" width="16" customWidth="1"/>
    <col min="5" max="5" width="20.28515625" customWidth="1"/>
    <col min="6" max="6" width="28" bestFit="1" customWidth="1"/>
    <col min="7" max="7" width="33.28515625" bestFit="1" customWidth="1"/>
    <col min="8" max="8" width="42.140625" bestFit="1" customWidth="1"/>
    <col min="9" max="9" width="37.7109375" bestFit="1" customWidth="1"/>
  </cols>
  <sheetData>
    <row r="1" spans="1:9" x14ac:dyDescent="0.25">
      <c r="A1" t="s">
        <v>20</v>
      </c>
      <c r="B1" t="s">
        <v>28</v>
      </c>
      <c r="C1" t="s">
        <v>30</v>
      </c>
      <c r="D1" t="s">
        <v>31</v>
      </c>
      <c r="E1" t="s">
        <v>29</v>
      </c>
      <c r="F1" t="s">
        <v>45</v>
      </c>
      <c r="G1" t="s">
        <v>46</v>
      </c>
      <c r="H1" t="s">
        <v>47</v>
      </c>
      <c r="I1" t="s">
        <v>48</v>
      </c>
    </row>
    <row r="2" spans="1:9" x14ac:dyDescent="0.25">
      <c r="A2">
        <v>2006</v>
      </c>
      <c r="B2">
        <v>90</v>
      </c>
      <c r="C2">
        <v>4</v>
      </c>
      <c r="D2">
        <v>12</v>
      </c>
      <c r="E2">
        <v>345</v>
      </c>
      <c r="F2">
        <v>100</v>
      </c>
      <c r="G2">
        <v>100</v>
      </c>
      <c r="H2">
        <v>100</v>
      </c>
      <c r="I2">
        <v>100</v>
      </c>
    </row>
    <row r="3" spans="1:9" x14ac:dyDescent="0.25">
      <c r="A3">
        <v>2007</v>
      </c>
      <c r="B3">
        <v>82</v>
      </c>
      <c r="C3">
        <v>4</v>
      </c>
      <c r="D3">
        <v>12</v>
      </c>
      <c r="E3">
        <v>307</v>
      </c>
      <c r="F3">
        <f>Tabelle4[[#This Row],[Teilnehmer SK-Prfg]]*100/$E$2</f>
        <v>88.985507246376812</v>
      </c>
      <c r="G3">
        <f>Tabelle4[[#This Row],[SK-Prfg/Jahr]]*100/$D$2</f>
        <v>100</v>
      </c>
      <c r="H3">
        <f>Tabelle4[[#This Row],[Teilnehmer Bewacherunterrichtung]]*100/$B$2</f>
        <v>91.111111111111114</v>
      </c>
      <c r="I3">
        <f>Tabelle4[[#This Row],[Unterrichtung/Jahr]]*100/$C$2</f>
        <v>100</v>
      </c>
    </row>
    <row r="4" spans="1:9" x14ac:dyDescent="0.25">
      <c r="A4">
        <v>2008</v>
      </c>
      <c r="B4">
        <v>80</v>
      </c>
      <c r="C4">
        <v>4</v>
      </c>
      <c r="D4">
        <v>12</v>
      </c>
      <c r="E4">
        <v>330</v>
      </c>
      <c r="F4">
        <f>Tabelle4[[#This Row],[Teilnehmer SK-Prfg]]*100/$E$2</f>
        <v>95.652173913043484</v>
      </c>
      <c r="G4">
        <f>Tabelle4[[#This Row],[SK-Prfg/Jahr]]*100/$D$2</f>
        <v>100</v>
      </c>
      <c r="H4">
        <f>Tabelle4[[#This Row],[Teilnehmer Bewacherunterrichtung]]*100/$B$2</f>
        <v>88.888888888888886</v>
      </c>
      <c r="I4">
        <f>Tabelle4[[#This Row],[Unterrichtung/Jahr]]*100/$C$2</f>
        <v>100</v>
      </c>
    </row>
    <row r="5" spans="1:9" x14ac:dyDescent="0.25">
      <c r="A5">
        <v>2009</v>
      </c>
      <c r="B5">
        <v>95</v>
      </c>
      <c r="C5">
        <v>4</v>
      </c>
      <c r="D5">
        <v>12</v>
      </c>
      <c r="E5">
        <v>334</v>
      </c>
      <c r="F5">
        <f>Tabelle4[[#This Row],[Teilnehmer SK-Prfg]]*100/$E$2</f>
        <v>96.811594202898547</v>
      </c>
      <c r="G5">
        <f>Tabelle4[[#This Row],[SK-Prfg/Jahr]]*100/$D$2</f>
        <v>100</v>
      </c>
      <c r="H5">
        <f>Tabelle4[[#This Row],[Teilnehmer Bewacherunterrichtung]]*100/$B$2</f>
        <v>105.55555555555556</v>
      </c>
      <c r="I5">
        <f>Tabelle4[[#This Row],[Unterrichtung/Jahr]]*100/$C$2</f>
        <v>100</v>
      </c>
    </row>
    <row r="6" spans="1:9" x14ac:dyDescent="0.25">
      <c r="A6">
        <v>2010</v>
      </c>
      <c r="B6">
        <v>88</v>
      </c>
      <c r="C6">
        <v>4</v>
      </c>
      <c r="D6">
        <v>12</v>
      </c>
      <c r="E6">
        <v>260</v>
      </c>
      <c r="F6">
        <f>Tabelle4[[#This Row],[Teilnehmer SK-Prfg]]*100/$E$2</f>
        <v>75.362318840579704</v>
      </c>
      <c r="G6">
        <f>Tabelle4[[#This Row],[SK-Prfg/Jahr]]*100/$D$2</f>
        <v>100</v>
      </c>
      <c r="H6">
        <f>Tabelle4[[#This Row],[Teilnehmer Bewacherunterrichtung]]*100/$B$2</f>
        <v>97.777777777777771</v>
      </c>
      <c r="I6">
        <f>Tabelle4[[#This Row],[Unterrichtung/Jahr]]*100/$C$2</f>
        <v>100</v>
      </c>
    </row>
    <row r="7" spans="1:9" x14ac:dyDescent="0.25">
      <c r="A7">
        <v>2011</v>
      </c>
      <c r="B7">
        <v>125</v>
      </c>
      <c r="C7">
        <v>6</v>
      </c>
      <c r="D7">
        <v>7</v>
      </c>
      <c r="E7">
        <v>146</v>
      </c>
      <c r="F7">
        <f>Tabelle4[[#This Row],[Teilnehmer SK-Prfg]]*100/$E$2</f>
        <v>42.318840579710148</v>
      </c>
      <c r="G7">
        <f>Tabelle4[[#This Row],[SK-Prfg/Jahr]]*100/$D$2</f>
        <v>58.333333333333336</v>
      </c>
      <c r="H7">
        <f>Tabelle4[[#This Row],[Teilnehmer Bewacherunterrichtung]]*100/$B$2</f>
        <v>138.88888888888889</v>
      </c>
      <c r="I7">
        <f>Tabelle4[[#This Row],[Unterrichtung/Jahr]]*100/$C$2</f>
        <v>150</v>
      </c>
    </row>
    <row r="8" spans="1:9" x14ac:dyDescent="0.25">
      <c r="A8">
        <v>2012</v>
      </c>
      <c r="B8">
        <v>136</v>
      </c>
      <c r="C8">
        <v>7</v>
      </c>
      <c r="D8">
        <v>7</v>
      </c>
      <c r="E8">
        <v>142</v>
      </c>
      <c r="F8">
        <f>Tabelle4[[#This Row],[Teilnehmer SK-Prfg]]*100/$E$2</f>
        <v>41.159420289855071</v>
      </c>
      <c r="G8">
        <f>Tabelle4[[#This Row],[SK-Prfg/Jahr]]*100/$D$2</f>
        <v>58.333333333333336</v>
      </c>
      <c r="H8">
        <f>Tabelle4[[#This Row],[Teilnehmer Bewacherunterrichtung]]*100/$B$2</f>
        <v>151.11111111111111</v>
      </c>
      <c r="I8">
        <f>Tabelle4[[#This Row],[Unterrichtung/Jahr]]*100/$C$2</f>
        <v>175</v>
      </c>
    </row>
    <row r="9" spans="1:9" x14ac:dyDescent="0.25">
      <c r="A9">
        <v>2013</v>
      </c>
      <c r="B9">
        <v>122</v>
      </c>
      <c r="C9">
        <v>6</v>
      </c>
      <c r="D9">
        <v>6</v>
      </c>
      <c r="E9">
        <v>153</v>
      </c>
      <c r="F9">
        <f>Tabelle4[[#This Row],[Teilnehmer SK-Prfg]]*100/$E$2</f>
        <v>44.347826086956523</v>
      </c>
      <c r="G9">
        <f>Tabelle4[[#This Row],[SK-Prfg/Jahr]]*100/$D$2</f>
        <v>50</v>
      </c>
      <c r="H9">
        <f>Tabelle4[[#This Row],[Teilnehmer Bewacherunterrichtung]]*100/$B$2</f>
        <v>135.55555555555554</v>
      </c>
      <c r="I9">
        <f>Tabelle4[[#This Row],[Unterrichtung/Jahr]]*100/$C$2</f>
        <v>150</v>
      </c>
    </row>
    <row r="10" spans="1:9" x14ac:dyDescent="0.25">
      <c r="A10">
        <v>2014</v>
      </c>
      <c r="B10">
        <v>116</v>
      </c>
      <c r="C10">
        <v>6</v>
      </c>
      <c r="D10">
        <v>6</v>
      </c>
      <c r="E10">
        <v>100</v>
      </c>
      <c r="F10">
        <f>Tabelle4[[#This Row],[Teilnehmer SK-Prfg]]*100/$E$2</f>
        <v>28.985507246376812</v>
      </c>
      <c r="G10">
        <f>Tabelle4[[#This Row],[SK-Prfg/Jahr]]*100/$D$2</f>
        <v>50</v>
      </c>
      <c r="H10">
        <f>Tabelle4[[#This Row],[Teilnehmer Bewacherunterrichtung]]*100/$B$2</f>
        <v>128.88888888888889</v>
      </c>
      <c r="I10">
        <f>Tabelle4[[#This Row],[Unterrichtung/Jahr]]*100/$C$2</f>
        <v>150</v>
      </c>
    </row>
    <row r="11" spans="1:9" x14ac:dyDescent="0.25">
      <c r="A11">
        <v>2015</v>
      </c>
      <c r="B11">
        <v>147</v>
      </c>
      <c r="C11">
        <v>7</v>
      </c>
      <c r="D11">
        <v>6</v>
      </c>
      <c r="E11">
        <v>154</v>
      </c>
      <c r="F11">
        <f>Tabelle4[[#This Row],[Teilnehmer SK-Prfg]]*100/$E$2</f>
        <v>44.637681159420289</v>
      </c>
      <c r="G11">
        <f>Tabelle4[[#This Row],[SK-Prfg/Jahr]]*100/$D$2</f>
        <v>50</v>
      </c>
      <c r="H11">
        <f>Tabelle4[[#This Row],[Teilnehmer Bewacherunterrichtung]]*100/$B$2</f>
        <v>163.33333333333334</v>
      </c>
      <c r="I11">
        <f>Tabelle4[[#This Row],[Unterrichtung/Jahr]]*100/$C$2</f>
        <v>175</v>
      </c>
    </row>
    <row r="12" spans="1:9" x14ac:dyDescent="0.25">
      <c r="A12">
        <v>2016</v>
      </c>
      <c r="B12">
        <v>360</v>
      </c>
      <c r="C12">
        <v>12</v>
      </c>
      <c r="D12">
        <v>6</v>
      </c>
      <c r="E12">
        <v>204</v>
      </c>
      <c r="F12">
        <f>Tabelle4[[#This Row],[Teilnehmer SK-Prfg]]*100/$E$2</f>
        <v>59.130434782608695</v>
      </c>
      <c r="G12">
        <f>Tabelle4[[#This Row],[SK-Prfg/Jahr]]*100/$D$2</f>
        <v>50</v>
      </c>
      <c r="H12">
        <f>Tabelle4[[#This Row],[Teilnehmer Bewacherunterrichtung]]*100/$B$2</f>
        <v>400</v>
      </c>
      <c r="I12">
        <f>Tabelle4[[#This Row],[Unterrichtung/Jahr]]*100/$C$2</f>
        <v>300</v>
      </c>
    </row>
    <row r="13" spans="1:9" x14ac:dyDescent="0.25">
      <c r="A13">
        <v>2017</v>
      </c>
      <c r="D13">
        <v>6</v>
      </c>
      <c r="E13">
        <v>233</v>
      </c>
      <c r="F13">
        <f>Tabelle4[[#This Row],[Teilnehmer SK-Prfg]]*100/$E$2</f>
        <v>67.536231884057969</v>
      </c>
      <c r="G13">
        <f>Tabelle4[[#This Row],[SK-Prfg/Jahr]]*100/$D$2</f>
        <v>50</v>
      </c>
      <c r="H13">
        <f>Tabelle4[[#This Row],[Teilnehmer Bewacherunterrichtung]]*100/$B$2</f>
        <v>0</v>
      </c>
      <c r="I13">
        <f>Tabelle4[[#This Row],[Unterrichtung/Jahr]]*100/$C$2</f>
        <v>0</v>
      </c>
    </row>
  </sheetData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11" baseType="lpstr">
      <vt:lpstr>Angestellte</vt:lpstr>
      <vt:lpstr>Unternehmen</vt:lpstr>
      <vt:lpstr>Bewacher</vt:lpstr>
      <vt:lpstr>Unternehmen - INDEX</vt:lpstr>
      <vt:lpstr>Beschäftige - INDEX</vt:lpstr>
      <vt:lpstr>Umsatz - INDEX</vt:lpstr>
      <vt:lpstr>SKP - INDEX</vt:lpstr>
      <vt:lpstr>Bewacher - INDEX</vt:lpstr>
      <vt:lpstr>Angestellte!Druckbereich</vt:lpstr>
      <vt:lpstr>Bewacher!Druckbereich</vt:lpstr>
      <vt:lpstr>Unternehmen!Druckbereich</vt:lpstr>
    </vt:vector>
  </TitlesOfParts>
  <Company>IHK Saarland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Lorscheider</dc:creator>
  <cp:lastModifiedBy> Sabine Lorscheider</cp:lastModifiedBy>
  <cp:lastPrinted>2018-07-27T12:43:14Z</cp:lastPrinted>
  <dcterms:created xsi:type="dcterms:W3CDTF">2018-07-25T07:40:35Z</dcterms:created>
  <dcterms:modified xsi:type="dcterms:W3CDTF">2018-08-03T13:02:20Z</dcterms:modified>
</cp:coreProperties>
</file>